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"/>
    </mc:Choice>
  </mc:AlternateContent>
  <xr:revisionPtr revIDLastSave="0" documentId="8_{16AB98FC-0CB1-4AB7-9090-83CE27E63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1" r:id="rId1"/>
  </sheets>
  <definedNames>
    <definedName name="_xlnm.Print_Area" localSheetId="0">Budget!$A$1:$O$77</definedName>
    <definedName name="_xlnm.Print_Titles" localSheetId="0">Budget!$29:$29</definedName>
    <definedName name="Projected_2013__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1" l="1"/>
  <c r="S33" i="11"/>
  <c r="R33" i="11"/>
  <c r="S61" i="11"/>
  <c r="S72" i="11"/>
  <c r="S66" i="11"/>
  <c r="S57" i="11"/>
  <c r="S46" i="11"/>
  <c r="S53" i="11"/>
  <c r="S43" i="11"/>
  <c r="R83" i="11"/>
  <c r="S38" i="11"/>
  <c r="S23" i="11"/>
  <c r="S20" i="11"/>
  <c r="S18" i="11"/>
  <c r="H16" i="11"/>
  <c r="G16" i="11"/>
  <c r="F16" i="11"/>
  <c r="E16" i="11"/>
  <c r="D16" i="11"/>
  <c r="C16" i="11"/>
  <c r="I16" i="11"/>
  <c r="S11" i="11"/>
  <c r="S8" i="11"/>
  <c r="S5" i="11"/>
  <c r="S3" i="11"/>
  <c r="R72" i="11"/>
  <c r="R66" i="11"/>
  <c r="R61" i="11"/>
  <c r="R57" i="11"/>
  <c r="R53" i="11"/>
  <c r="R46" i="11"/>
  <c r="R43" i="11"/>
  <c r="R38" i="11"/>
  <c r="R23" i="11"/>
  <c r="R20" i="11"/>
  <c r="R18" i="11"/>
  <c r="R11" i="11"/>
  <c r="R8" i="11"/>
  <c r="R29" i="11" s="1"/>
  <c r="R5" i="11"/>
  <c r="R3" i="11"/>
  <c r="K40" i="11"/>
  <c r="K31" i="11"/>
  <c r="G67" i="11"/>
  <c r="G61" i="11"/>
  <c r="F61" i="11"/>
  <c r="G40" i="11"/>
  <c r="F70" i="11"/>
  <c r="E40" i="11"/>
  <c r="F40" i="11"/>
  <c r="D31" i="11"/>
  <c r="C3" i="11"/>
  <c r="C31" i="11"/>
  <c r="O35" i="11"/>
  <c r="N31" i="11"/>
  <c r="M31" i="11"/>
  <c r="L31" i="11"/>
  <c r="J31" i="11"/>
  <c r="I31" i="11"/>
  <c r="H31" i="11"/>
  <c r="G31" i="11"/>
  <c r="F31" i="11"/>
  <c r="E31" i="11"/>
  <c r="B31" i="11"/>
  <c r="H3" i="11"/>
  <c r="F5" i="11"/>
  <c r="F3" i="11"/>
  <c r="S29" i="11" l="1"/>
  <c r="R82" i="11"/>
  <c r="S82" i="11"/>
  <c r="E71" i="11"/>
  <c r="O63" i="11"/>
  <c r="O64" i="11"/>
  <c r="O65" i="11"/>
  <c r="O48" i="11"/>
  <c r="O34" i="11"/>
  <c r="S83" i="11" l="1"/>
  <c r="D61" i="11"/>
  <c r="D59" i="11"/>
  <c r="D71" i="11" l="1"/>
  <c r="C61" i="11"/>
  <c r="C41" i="11" l="1"/>
  <c r="O10" i="11" l="1"/>
  <c r="D70" i="11" l="1"/>
  <c r="E70" i="11"/>
  <c r="G70" i="11"/>
  <c r="H70" i="11"/>
  <c r="I70" i="11"/>
  <c r="J70" i="11"/>
  <c r="K70" i="11"/>
  <c r="L70" i="11"/>
  <c r="M70" i="11"/>
  <c r="N70" i="11"/>
  <c r="C71" i="11"/>
  <c r="O71" i="11" s="1"/>
  <c r="O73" i="11"/>
  <c r="O72" i="11"/>
  <c r="C43" i="11"/>
  <c r="B43" i="11"/>
  <c r="O17" i="11"/>
  <c r="O16" i="11" s="1"/>
  <c r="O9" i="11"/>
  <c r="O8" i="11" s="1"/>
  <c r="O12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B11" i="11"/>
  <c r="O75" i="11"/>
  <c r="O74" i="11"/>
  <c r="O66" i="11"/>
  <c r="B67" i="11"/>
  <c r="O69" i="11"/>
  <c r="O68" i="11"/>
  <c r="N67" i="11"/>
  <c r="M67" i="11"/>
  <c r="L67" i="11"/>
  <c r="K67" i="11"/>
  <c r="J67" i="11"/>
  <c r="I67" i="11"/>
  <c r="H67" i="11"/>
  <c r="F67" i="11"/>
  <c r="E67" i="11"/>
  <c r="D67" i="11"/>
  <c r="C67" i="11"/>
  <c r="E61" i="11"/>
  <c r="H61" i="11"/>
  <c r="I61" i="11"/>
  <c r="J61" i="11"/>
  <c r="K61" i="11"/>
  <c r="L61" i="11"/>
  <c r="M61" i="11"/>
  <c r="N61" i="11"/>
  <c r="B61" i="11"/>
  <c r="O62" i="11"/>
  <c r="O60" i="11"/>
  <c r="O59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B18" i="11"/>
  <c r="B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B20" i="11"/>
  <c r="O22" i="11"/>
  <c r="O21" i="11"/>
  <c r="O19" i="11"/>
  <c r="O18" i="11" s="1"/>
  <c r="D8" i="11"/>
  <c r="E8" i="11"/>
  <c r="G8" i="11"/>
  <c r="H8" i="11"/>
  <c r="I8" i="11"/>
  <c r="J8" i="11"/>
  <c r="K8" i="11"/>
  <c r="L8" i="11"/>
  <c r="M8" i="11"/>
  <c r="N8" i="11"/>
  <c r="B8" i="11"/>
  <c r="O26" i="11"/>
  <c r="O25" i="11"/>
  <c r="O24" i="11"/>
  <c r="O15" i="11"/>
  <c r="O14" i="11"/>
  <c r="O13" i="11"/>
  <c r="C5" i="11"/>
  <c r="D5" i="11"/>
  <c r="E5" i="11"/>
  <c r="G5" i="11"/>
  <c r="H5" i="11"/>
  <c r="I5" i="11"/>
  <c r="J5" i="11"/>
  <c r="K5" i="11"/>
  <c r="L5" i="11"/>
  <c r="M5" i="11"/>
  <c r="N5" i="11"/>
  <c r="B5" i="11"/>
  <c r="D3" i="11"/>
  <c r="E3" i="11"/>
  <c r="G3" i="11"/>
  <c r="I3" i="11"/>
  <c r="J3" i="11"/>
  <c r="K3" i="11"/>
  <c r="L3" i="11"/>
  <c r="M3" i="11"/>
  <c r="N3" i="11"/>
  <c r="B3" i="11"/>
  <c r="O4" i="11"/>
  <c r="O3" i="11" s="1"/>
  <c r="O57" i="11"/>
  <c r="O56" i="11"/>
  <c r="O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B50" i="11"/>
  <c r="O53" i="11"/>
  <c r="O52" i="11"/>
  <c r="O51" i="11"/>
  <c r="D43" i="11"/>
  <c r="E43" i="11"/>
  <c r="F43" i="11"/>
  <c r="G43" i="11"/>
  <c r="H43" i="11"/>
  <c r="I43" i="11"/>
  <c r="J43" i="11"/>
  <c r="K43" i="11"/>
  <c r="L43" i="11"/>
  <c r="M43" i="11"/>
  <c r="N43" i="11"/>
  <c r="O45" i="11"/>
  <c r="O44" i="11"/>
  <c r="O46" i="11"/>
  <c r="H27" i="11" l="1"/>
  <c r="N16" i="11"/>
  <c r="N27" i="11" s="1"/>
  <c r="O67" i="11"/>
  <c r="K16" i="11"/>
  <c r="K27" i="11" s="1"/>
  <c r="J16" i="11"/>
  <c r="J27" i="11" s="1"/>
  <c r="C70" i="11"/>
  <c r="L16" i="11"/>
  <c r="L27" i="11" s="1"/>
  <c r="O11" i="11"/>
  <c r="F27" i="11"/>
  <c r="O20" i="11"/>
  <c r="C8" i="11"/>
  <c r="O61" i="11"/>
  <c r="E27" i="11"/>
  <c r="O58" i="11"/>
  <c r="I27" i="11"/>
  <c r="G27" i="11"/>
  <c r="B27" i="11"/>
  <c r="O23" i="11"/>
  <c r="M16" i="11"/>
  <c r="M27" i="11" s="1"/>
  <c r="O50" i="11"/>
  <c r="O54" i="11"/>
  <c r="D27" i="11" l="1"/>
  <c r="O70" i="11"/>
  <c r="C27" i="11"/>
  <c r="O42" i="11" l="1"/>
  <c r="O41" i="11"/>
  <c r="N40" i="11"/>
  <c r="M40" i="11"/>
  <c r="L40" i="11"/>
  <c r="J40" i="11"/>
  <c r="I40" i="11"/>
  <c r="H40" i="11"/>
  <c r="D40" i="11"/>
  <c r="C40" i="11"/>
  <c r="B40" i="11"/>
  <c r="O39" i="11"/>
  <c r="N36" i="11"/>
  <c r="M36" i="11"/>
  <c r="L36" i="11"/>
  <c r="K36" i="11"/>
  <c r="J36" i="11"/>
  <c r="I36" i="11"/>
  <c r="H36" i="11"/>
  <c r="G36" i="11"/>
  <c r="F36" i="11"/>
  <c r="F76" i="11" s="1"/>
  <c r="E36" i="11"/>
  <c r="D36" i="11"/>
  <c r="C36" i="11"/>
  <c r="B36" i="11"/>
  <c r="B76" i="11" l="1"/>
  <c r="G76" i="11"/>
  <c r="C76" i="11"/>
  <c r="E76" i="11"/>
  <c r="D76" i="11"/>
  <c r="L76" i="11"/>
  <c r="K76" i="11"/>
  <c r="N76" i="11"/>
  <c r="M76" i="11"/>
  <c r="J76" i="11"/>
  <c r="I76" i="11"/>
  <c r="H76" i="11"/>
  <c r="O40" i="11"/>
  <c r="O6" i="11" l="1"/>
  <c r="O7" i="11"/>
  <c r="O5" i="11" l="1"/>
  <c r="O27" i="11" s="1"/>
  <c r="O32" i="11" l="1"/>
  <c r="O33" i="11"/>
  <c r="O36" i="11"/>
  <c r="O37" i="11"/>
  <c r="O38" i="11"/>
  <c r="O47" i="11"/>
  <c r="O49" i="11"/>
  <c r="O30" i="11"/>
  <c r="J77" i="11"/>
  <c r="O31" i="11" l="1"/>
  <c r="O43" i="11"/>
  <c r="N77" i="11"/>
  <c r="K77" i="11"/>
  <c r="L77" i="11"/>
  <c r="M77" i="11"/>
  <c r="H77" i="11"/>
  <c r="D77" i="11"/>
  <c r="B77" i="11"/>
  <c r="G77" i="11"/>
  <c r="F77" i="11"/>
  <c r="C77" i="11"/>
  <c r="I77" i="11"/>
  <c r="O76" i="11" l="1"/>
  <c r="E77" i="11"/>
  <c r="O77" i="11" s="1"/>
</calcChain>
</file>

<file path=xl/sharedStrings.xml><?xml version="1.0" encoding="utf-8"?>
<sst xmlns="http://schemas.openxmlformats.org/spreadsheetml/2006/main" count="183" uniqueCount="98">
  <si>
    <t>City of Blanco</t>
  </si>
  <si>
    <t>Doran Endowment</t>
  </si>
  <si>
    <t>EXPENSE</t>
  </si>
  <si>
    <t>Miscellaneous</t>
  </si>
  <si>
    <t>Interest Income-Checking</t>
  </si>
  <si>
    <t>Interest Income-CD's</t>
  </si>
  <si>
    <t>Total Income</t>
  </si>
  <si>
    <t>County of Blanco</t>
  </si>
  <si>
    <t>Total expenses</t>
  </si>
  <si>
    <t>Net receipts</t>
  </si>
  <si>
    <t>Telephone</t>
  </si>
  <si>
    <t>Sales Tax Revenue</t>
  </si>
  <si>
    <t xml:space="preserve">Year to Date </t>
  </si>
  <si>
    <t>ILL Lending Reimbursement</t>
  </si>
  <si>
    <t>Postage</t>
  </si>
  <si>
    <t>Interest Income-Savings</t>
  </si>
  <si>
    <t>PLAN</t>
  </si>
  <si>
    <t>Blanco County South Library District
 Operating Budget
Fiscal Year 2023-2024</t>
  </si>
  <si>
    <t>2023-2024 Budget</t>
  </si>
  <si>
    <t>Sales Tax Fee</t>
  </si>
  <si>
    <t>Bank Service Charges</t>
  </si>
  <si>
    <t>Audit &amp; Accounting</t>
  </si>
  <si>
    <t>IT Contract Services</t>
  </si>
  <si>
    <t>Security &amp; Camera Equipment</t>
  </si>
  <si>
    <t>FACILITIES</t>
  </si>
  <si>
    <t>LIBRARY PROGRAMS</t>
  </si>
  <si>
    <t>PROFESSIONAL SERVICES</t>
  </si>
  <si>
    <t>MISCELLANEOUS</t>
  </si>
  <si>
    <t>BOOKS &amp; DVD PURCHASES</t>
  </si>
  <si>
    <t>SUPPLIES</t>
  </si>
  <si>
    <t>Cleaning Supplies</t>
  </si>
  <si>
    <t>Books &amp; DVD Supplies</t>
  </si>
  <si>
    <t>UTILITIES</t>
  </si>
  <si>
    <t>Water &amp; Garbage</t>
  </si>
  <si>
    <t>Electric</t>
  </si>
  <si>
    <t>DSL Services</t>
  </si>
  <si>
    <t>WiFi for HOTSpots</t>
  </si>
  <si>
    <t xml:space="preserve">CONNECTIVITY </t>
  </si>
  <si>
    <t>INSURANCE</t>
  </si>
  <si>
    <t>GOVERNMENT CONTRIBUTIONS</t>
  </si>
  <si>
    <t>LIBRARY SERVICES (TAX)</t>
  </si>
  <si>
    <t>LIBRARY CHARGES</t>
  </si>
  <si>
    <t xml:space="preserve">Fees, Fines &amp; Misc. </t>
  </si>
  <si>
    <t>CONTRIBUTIONS</t>
  </si>
  <si>
    <t>Designated Contributions</t>
  </si>
  <si>
    <t>General Contributions</t>
  </si>
  <si>
    <t>Friends of BCSLD Contributions</t>
  </si>
  <si>
    <t xml:space="preserve">INCOME </t>
  </si>
  <si>
    <t>Merchandise</t>
  </si>
  <si>
    <t>FUNDRAISER</t>
  </si>
  <si>
    <t>Rental Income</t>
  </si>
  <si>
    <t>DORAN ENDOWMENT</t>
  </si>
  <si>
    <t>GRANT INCOME</t>
  </si>
  <si>
    <t>E-Rate Reimbursement</t>
  </si>
  <si>
    <t>COMPUTER EXPENSES</t>
  </si>
  <si>
    <t>Computer Equipment</t>
  </si>
  <si>
    <t>Computer Software &amp; Supplies</t>
  </si>
  <si>
    <t>DUES &amp; SUBSCRIPTIONS</t>
  </si>
  <si>
    <t>E-Books (Overdrive)</t>
  </si>
  <si>
    <t>ADVERTISING EXPENSE</t>
  </si>
  <si>
    <t>Lobby &amp; Advertisments</t>
  </si>
  <si>
    <t xml:space="preserve">Community Outreach </t>
  </si>
  <si>
    <t>CONTINUING EDUC. &amp; TRAVEL</t>
  </si>
  <si>
    <t>ELECTION EXPENSE</t>
  </si>
  <si>
    <t>EQUIPMENT &amp; FURNITURE</t>
  </si>
  <si>
    <t>PAYROLL EXPENSE</t>
  </si>
  <si>
    <t>Coffee Corner</t>
  </si>
  <si>
    <t>Building Repair &amp; Maintenance</t>
  </si>
  <si>
    <t>Office/General</t>
  </si>
  <si>
    <t>Salary &amp; Wages</t>
  </si>
  <si>
    <t>Payroll Taxes</t>
  </si>
  <si>
    <t>Employee Benefits</t>
  </si>
  <si>
    <t>Magazines, Newspaper, etc</t>
  </si>
  <si>
    <t>Over/Under Till</t>
  </si>
  <si>
    <t xml:space="preserve">Other &amp; Software Subscriptions </t>
  </si>
  <si>
    <t>Sales Tax Time Filing Discount</t>
  </si>
  <si>
    <t>2024-2025 Proposed Budget</t>
  </si>
  <si>
    <t>Inc Contributions from Rent</t>
  </si>
  <si>
    <t>Rent of Building from Inc</t>
  </si>
  <si>
    <t>This is calculated from $20/square foot for 8,710 foot building annually</t>
  </si>
  <si>
    <t>Note: Based on the raise to $1,500/month</t>
  </si>
  <si>
    <t>Note: Based on the average net sales tax received for the last 12 months was $26,292</t>
  </si>
  <si>
    <t>Note: We are no longer reporting this, just net sales tax instead of gross</t>
  </si>
  <si>
    <t>Note: Current average is $630/month</t>
  </si>
  <si>
    <t>Website Designer</t>
  </si>
  <si>
    <t>Website Hosting and Security</t>
  </si>
  <si>
    <t>Note: Current average is $130/month</t>
  </si>
  <si>
    <t>Hdl Contract Services</t>
  </si>
  <si>
    <t>Reserve Funds</t>
  </si>
  <si>
    <t>Note: This is adding 4 more hotspots for a total of 12</t>
  </si>
  <si>
    <t>Note: Recommend dropping "fines" since we no longer charge them.</t>
  </si>
  <si>
    <t>Note: This is based on $18,000 for Friends, $6,000 for Brian's collection development</t>
  </si>
  <si>
    <t>Note: Ask Evann what this is</t>
  </si>
  <si>
    <t>Note: Bookkeeper is now an independent contractor (average $1,200/month &amp; $7,000 for auditor)</t>
  </si>
  <si>
    <t>Note: This service is about $125/month</t>
  </si>
  <si>
    <t>Note: This adds notorary courses for multiple staff members</t>
  </si>
  <si>
    <t>Note: This was increased becaue we will need to replace our 2009 panel and order new equipment</t>
  </si>
  <si>
    <t>Note: This is an intitial estimate, no quotes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</si>
</sst>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1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19" applyNumberFormat="0" applyFill="0" applyAlignment="0" applyProtection="0"/>
  </cellStyleXfs>
  <cellXfs count="72">
    <xf numFmtId="0" fontId="0" fillId="0" borderId="0" xfId="0"/>
    <xf numFmtId="44" fontId="7" fillId="6" borderId="30" xfId="0" applyNumberFormat="1" applyFont="1" applyFill="1" applyBorder="1"/>
    <xf numFmtId="0" fontId="9" fillId="0" borderId="0" xfId="0" applyFont="1"/>
    <xf numFmtId="0" fontId="2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16" fontId="2" fillId="4" borderId="21" xfId="0" applyNumberFormat="1" applyFont="1" applyFill="1" applyBorder="1" applyAlignment="1">
      <alignment horizontal="center" vertical="center" wrapText="1"/>
    </xf>
    <xf numFmtId="16" fontId="2" fillId="4" borderId="21" xfId="0" applyNumberFormat="1" applyFont="1" applyFill="1" applyBorder="1" applyAlignment="1">
      <alignment horizontal="center" vertical="center"/>
    </xf>
    <xf numFmtId="16" fontId="2" fillId="4" borderId="22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2" fillId="3" borderId="8" xfId="0" applyFont="1" applyFill="1" applyBorder="1"/>
    <xf numFmtId="44" fontId="2" fillId="3" borderId="3" xfId="515" applyFont="1" applyFill="1" applyBorder="1"/>
    <xf numFmtId="44" fontId="2" fillId="3" borderId="17" xfId="515" applyFont="1" applyFill="1" applyBorder="1"/>
    <xf numFmtId="0" fontId="11" fillId="0" borderId="8" xfId="0" applyFont="1" applyBorder="1" applyAlignment="1">
      <alignment horizontal="right"/>
    </xf>
    <xf numFmtId="44" fontId="11" fillId="0" borderId="3" xfId="515" applyFont="1" applyFill="1" applyBorder="1" applyAlignment="1">
      <alignment horizontal="right"/>
    </xf>
    <xf numFmtId="44" fontId="11" fillId="0" borderId="3" xfId="515" applyFont="1" applyFill="1" applyBorder="1" applyAlignment="1">
      <alignment horizontal="right" vertical="center"/>
    </xf>
    <xf numFmtId="44" fontId="11" fillId="0" borderId="4" xfId="515" applyFont="1" applyFill="1" applyBorder="1" applyAlignment="1">
      <alignment horizontal="right"/>
    </xf>
    <xf numFmtId="44" fontId="11" fillId="0" borderId="17" xfId="515" applyFont="1" applyFill="1" applyBorder="1" applyAlignment="1">
      <alignment horizontal="right"/>
    </xf>
    <xf numFmtId="44" fontId="9" fillId="0" borderId="3" xfId="0" applyNumberFormat="1" applyFont="1" applyBorder="1"/>
    <xf numFmtId="0" fontId="2" fillId="3" borderId="8" xfId="0" applyFont="1" applyFill="1" applyBorder="1" applyAlignment="1">
      <alignment horizontal="right"/>
    </xf>
    <xf numFmtId="44" fontId="2" fillId="3" borderId="3" xfId="515" applyFont="1" applyFill="1" applyBorder="1" applyAlignment="1">
      <alignment horizontal="right"/>
    </xf>
    <xf numFmtId="44" fontId="2" fillId="3" borderId="17" xfId="515" applyFont="1" applyFill="1" applyBorder="1" applyAlignment="1">
      <alignment horizontal="right"/>
    </xf>
    <xf numFmtId="0" fontId="2" fillId="4" borderId="24" xfId="0" applyFont="1" applyFill="1" applyBorder="1" applyAlignment="1">
      <alignment horizontal="left" vertical="center"/>
    </xf>
    <xf numFmtId="44" fontId="2" fillId="4" borderId="25" xfId="515" applyFont="1" applyFill="1" applyBorder="1"/>
    <xf numFmtId="0" fontId="2" fillId="6" borderId="3" xfId="0" applyFont="1" applyFill="1" applyBorder="1" applyAlignment="1">
      <alignment horizontal="right"/>
    </xf>
    <xf numFmtId="44" fontId="9" fillId="6" borderId="3" xfId="0" applyNumberFormat="1" applyFont="1" applyFill="1" applyBorder="1"/>
    <xf numFmtId="44" fontId="2" fillId="6" borderId="3" xfId="515" applyFont="1" applyFill="1" applyBorder="1" applyAlignment="1">
      <alignment horizontal="right"/>
    </xf>
    <xf numFmtId="0" fontId="2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16" fontId="2" fillId="5" borderId="5" xfId="0" applyNumberFormat="1" applyFont="1" applyFill="1" applyBorder="1" applyAlignment="1">
      <alignment horizontal="center" vertical="center" wrapText="1"/>
    </xf>
    <xf numFmtId="16" fontId="2" fillId="5" borderId="5" xfId="0" applyNumberFormat="1" applyFont="1" applyFill="1" applyBorder="1" applyAlignment="1">
      <alignment horizontal="center" vertical="center"/>
    </xf>
    <xf numFmtId="16" fontId="2" fillId="5" borderId="12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44" fontId="2" fillId="4" borderId="3" xfId="515" applyFont="1" applyFill="1" applyBorder="1"/>
    <xf numFmtId="44" fontId="2" fillId="3" borderId="3" xfId="515" applyFont="1" applyFill="1" applyBorder="1" applyAlignment="1">
      <alignment horizontal="right" vertical="center"/>
    </xf>
    <xf numFmtId="44" fontId="2" fillId="3" borderId="4" xfId="515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/>
    <xf numFmtId="0" fontId="11" fillId="0" borderId="28" xfId="0" applyFont="1" applyBorder="1" applyAlignment="1">
      <alignment horizontal="right"/>
    </xf>
    <xf numFmtId="44" fontId="11" fillId="0" borderId="29" xfId="515" applyFont="1" applyFill="1" applyBorder="1" applyAlignment="1">
      <alignment horizontal="right" vertical="center"/>
    </xf>
    <xf numFmtId="44" fontId="11" fillId="0" borderId="29" xfId="515" applyFont="1" applyFill="1" applyBorder="1" applyAlignment="1">
      <alignment horizontal="right"/>
    </xf>
    <xf numFmtId="44" fontId="9" fillId="0" borderId="0" xfId="0" applyNumberFormat="1" applyFont="1"/>
    <xf numFmtId="44" fontId="9" fillId="2" borderId="0" xfId="0" applyNumberFormat="1" applyFont="1" applyFill="1"/>
    <xf numFmtId="0" fontId="9" fillId="7" borderId="0" xfId="0" applyFont="1" applyFill="1"/>
    <xf numFmtId="0" fontId="9" fillId="0" borderId="4" xfId="0" applyFont="1" applyBorder="1"/>
    <xf numFmtId="44" fontId="11" fillId="0" borderId="4" xfId="515" applyFont="1" applyFill="1" applyBorder="1" applyAlignment="1">
      <alignment horizontal="right" vertical="center"/>
    </xf>
    <xf numFmtId="44" fontId="2" fillId="3" borderId="29" xfId="515" applyFont="1" applyFill="1" applyBorder="1" applyAlignment="1">
      <alignment horizontal="right"/>
    </xf>
    <xf numFmtId="44" fontId="9" fillId="0" borderId="14" xfId="0" applyNumberFormat="1" applyFont="1" applyBorder="1"/>
    <xf numFmtId="44" fontId="9" fillId="3" borderId="3" xfId="0" applyNumberFormat="1" applyFont="1" applyFill="1" applyBorder="1"/>
    <xf numFmtId="0" fontId="11" fillId="0" borderId="3" xfId="0" applyFont="1" applyBorder="1" applyAlignment="1">
      <alignment horizontal="right"/>
    </xf>
    <xf numFmtId="0" fontId="2" fillId="0" borderId="0" xfId="0" applyFont="1"/>
    <xf numFmtId="0" fontId="2" fillId="3" borderId="3" xfId="0" applyFont="1" applyFill="1" applyBorder="1" applyAlignment="1">
      <alignment horizontal="right"/>
    </xf>
    <xf numFmtId="0" fontId="11" fillId="6" borderId="3" xfId="0" applyFont="1" applyFill="1" applyBorder="1" applyAlignment="1">
      <alignment horizontal="right"/>
    </xf>
    <xf numFmtId="0" fontId="9" fillId="6" borderId="3" xfId="0" applyFont="1" applyFill="1" applyBorder="1"/>
    <xf numFmtId="0" fontId="2" fillId="5" borderId="9" xfId="0" applyFont="1" applyFill="1" applyBorder="1"/>
    <xf numFmtId="44" fontId="2" fillId="5" borderId="6" xfId="515" applyFont="1" applyFill="1" applyBorder="1"/>
    <xf numFmtId="0" fontId="9" fillId="0" borderId="10" xfId="0" applyFont="1" applyBorder="1"/>
    <xf numFmtId="44" fontId="9" fillId="0" borderId="11" xfId="515" applyFont="1" applyBorder="1"/>
    <xf numFmtId="44" fontId="9" fillId="2" borderId="11" xfId="515" applyFont="1" applyFill="1" applyBorder="1"/>
    <xf numFmtId="44" fontId="9" fillId="0" borderId="18" xfId="515" applyFont="1" applyBorder="1"/>
    <xf numFmtId="0" fontId="9" fillId="2" borderId="0" xfId="0" applyFont="1" applyFill="1"/>
    <xf numFmtId="0" fontId="2" fillId="6" borderId="28" xfId="0" applyFont="1" applyFill="1" applyBorder="1" applyAlignment="1">
      <alignment horizontal="right"/>
    </xf>
    <xf numFmtId="44" fontId="11" fillId="6" borderId="14" xfId="515" applyFont="1" applyFill="1" applyBorder="1" applyAlignment="1">
      <alignment horizontal="right"/>
    </xf>
    <xf numFmtId="0" fontId="2" fillId="5" borderId="27" xfId="0" applyFont="1" applyFill="1" applyBorder="1"/>
    <xf numFmtId="44" fontId="2" fillId="5" borderId="13" xfId="515" applyFont="1" applyFill="1" applyBorder="1"/>
    <xf numFmtId="44" fontId="2" fillId="5" borderId="26" xfId="515" applyFont="1" applyFill="1" applyBorder="1"/>
    <xf numFmtId="0" fontId="8" fillId="0" borderId="0" xfId="51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517">
    <cellStyle name="Comma 10" xfId="1" xr:uid="{00000000-0005-0000-0000-000000000000}"/>
    <cellStyle name="Comma 11" xfId="2" xr:uid="{00000000-0005-0000-0000-000001000000}"/>
    <cellStyle name="Comma 12" xfId="3" xr:uid="{00000000-0005-0000-0000-000002000000}"/>
    <cellStyle name="Comma 13" xfId="4" xr:uid="{00000000-0005-0000-0000-000003000000}"/>
    <cellStyle name="Comma 14" xfId="5" xr:uid="{00000000-0005-0000-0000-000004000000}"/>
    <cellStyle name="Comma 15" xfId="6" xr:uid="{00000000-0005-0000-0000-000005000000}"/>
    <cellStyle name="Comma 16" xfId="7" xr:uid="{00000000-0005-0000-0000-000006000000}"/>
    <cellStyle name="Comma 17" xfId="8" xr:uid="{00000000-0005-0000-0000-000007000000}"/>
    <cellStyle name="Comma 18" xfId="9" xr:uid="{00000000-0005-0000-0000-000008000000}"/>
    <cellStyle name="Comma 18 10" xfId="10" xr:uid="{00000000-0005-0000-0000-000009000000}"/>
    <cellStyle name="Comma 18 11" xfId="11" xr:uid="{00000000-0005-0000-0000-00000A000000}"/>
    <cellStyle name="Comma 18 12" xfId="12" xr:uid="{00000000-0005-0000-0000-00000B000000}"/>
    <cellStyle name="Comma 18 13" xfId="13" xr:uid="{00000000-0005-0000-0000-00000C000000}"/>
    <cellStyle name="Comma 18 2" xfId="14" xr:uid="{00000000-0005-0000-0000-00000D000000}"/>
    <cellStyle name="Comma 18 3" xfId="15" xr:uid="{00000000-0005-0000-0000-00000E000000}"/>
    <cellStyle name="Comma 18 4" xfId="16" xr:uid="{00000000-0005-0000-0000-00000F000000}"/>
    <cellStyle name="Comma 18 5" xfId="17" xr:uid="{00000000-0005-0000-0000-000010000000}"/>
    <cellStyle name="Comma 18 6" xfId="18" xr:uid="{00000000-0005-0000-0000-000011000000}"/>
    <cellStyle name="Comma 18 7" xfId="19" xr:uid="{00000000-0005-0000-0000-000012000000}"/>
    <cellStyle name="Comma 18 8" xfId="20" xr:uid="{00000000-0005-0000-0000-000013000000}"/>
    <cellStyle name="Comma 18 9" xfId="21" xr:uid="{00000000-0005-0000-0000-000014000000}"/>
    <cellStyle name="Comma 19" xfId="22" xr:uid="{00000000-0005-0000-0000-000015000000}"/>
    <cellStyle name="Comma 2 2" xfId="23" xr:uid="{00000000-0005-0000-0000-000016000000}"/>
    <cellStyle name="Comma 2 3" xfId="24" xr:uid="{00000000-0005-0000-0000-000017000000}"/>
    <cellStyle name="Comma 2 4" xfId="25" xr:uid="{00000000-0005-0000-0000-000018000000}"/>
    <cellStyle name="Comma 2 5" xfId="26" xr:uid="{00000000-0005-0000-0000-000019000000}"/>
    <cellStyle name="Comma 2 6" xfId="27" xr:uid="{00000000-0005-0000-0000-00001A000000}"/>
    <cellStyle name="Comma 20" xfId="28" xr:uid="{00000000-0005-0000-0000-00001B000000}"/>
    <cellStyle name="Comma 21" xfId="29" xr:uid="{00000000-0005-0000-0000-00001C000000}"/>
    <cellStyle name="Comma 22" xfId="30" xr:uid="{00000000-0005-0000-0000-00001D000000}"/>
    <cellStyle name="Comma 23" xfId="31" xr:uid="{00000000-0005-0000-0000-00001E000000}"/>
    <cellStyle name="Comma 24" xfId="32" xr:uid="{00000000-0005-0000-0000-00001F000000}"/>
    <cellStyle name="Comma 25" xfId="33" xr:uid="{00000000-0005-0000-0000-000020000000}"/>
    <cellStyle name="Comma 26" xfId="34" xr:uid="{00000000-0005-0000-0000-000021000000}"/>
    <cellStyle name="Comma 27" xfId="35" xr:uid="{00000000-0005-0000-0000-000022000000}"/>
    <cellStyle name="Comma 28" xfId="36" xr:uid="{00000000-0005-0000-0000-000023000000}"/>
    <cellStyle name="Comma 29" xfId="37" xr:uid="{00000000-0005-0000-0000-000024000000}"/>
    <cellStyle name="Comma 3" xfId="38" xr:uid="{00000000-0005-0000-0000-000025000000}"/>
    <cellStyle name="Comma 30" xfId="39" xr:uid="{00000000-0005-0000-0000-000026000000}"/>
    <cellStyle name="Comma 31" xfId="40" xr:uid="{00000000-0005-0000-0000-000027000000}"/>
    <cellStyle name="Comma 32" xfId="41" xr:uid="{00000000-0005-0000-0000-000028000000}"/>
    <cellStyle name="Comma 33" xfId="42" xr:uid="{00000000-0005-0000-0000-000029000000}"/>
    <cellStyle name="Comma 34" xfId="43" xr:uid="{00000000-0005-0000-0000-00002A000000}"/>
    <cellStyle name="Comma 35" xfId="44" xr:uid="{00000000-0005-0000-0000-00002B000000}"/>
    <cellStyle name="Comma 36" xfId="45" xr:uid="{00000000-0005-0000-0000-00002C000000}"/>
    <cellStyle name="Comma 37" xfId="46" xr:uid="{00000000-0005-0000-0000-00002D000000}"/>
    <cellStyle name="Comma 38" xfId="47" xr:uid="{00000000-0005-0000-0000-00002E000000}"/>
    <cellStyle name="Comma 38 10" xfId="48" xr:uid="{00000000-0005-0000-0000-00002F000000}"/>
    <cellStyle name="Comma 38 11" xfId="49" xr:uid="{00000000-0005-0000-0000-000030000000}"/>
    <cellStyle name="Comma 38 12" xfId="50" xr:uid="{00000000-0005-0000-0000-000031000000}"/>
    <cellStyle name="Comma 38 13" xfId="51" xr:uid="{00000000-0005-0000-0000-000032000000}"/>
    <cellStyle name="Comma 38 2" xfId="52" xr:uid="{00000000-0005-0000-0000-000033000000}"/>
    <cellStyle name="Comma 38 3" xfId="53" xr:uid="{00000000-0005-0000-0000-000034000000}"/>
    <cellStyle name="Comma 38 4" xfId="54" xr:uid="{00000000-0005-0000-0000-000035000000}"/>
    <cellStyle name="Comma 38 5" xfId="55" xr:uid="{00000000-0005-0000-0000-000036000000}"/>
    <cellStyle name="Comma 38 6" xfId="56" xr:uid="{00000000-0005-0000-0000-000037000000}"/>
    <cellStyle name="Comma 38 7" xfId="57" xr:uid="{00000000-0005-0000-0000-000038000000}"/>
    <cellStyle name="Comma 38 8" xfId="58" xr:uid="{00000000-0005-0000-0000-000039000000}"/>
    <cellStyle name="Comma 38 9" xfId="59" xr:uid="{00000000-0005-0000-0000-00003A000000}"/>
    <cellStyle name="Comma 39" xfId="60" xr:uid="{00000000-0005-0000-0000-00003B000000}"/>
    <cellStyle name="Comma 4" xfId="61" xr:uid="{00000000-0005-0000-0000-00003C000000}"/>
    <cellStyle name="Comma 40" xfId="62" xr:uid="{00000000-0005-0000-0000-00003D000000}"/>
    <cellStyle name="Comma 41" xfId="63" xr:uid="{00000000-0005-0000-0000-00003E000000}"/>
    <cellStyle name="Comma 42" xfId="64" xr:uid="{00000000-0005-0000-0000-00003F000000}"/>
    <cellStyle name="Comma 43" xfId="65" xr:uid="{00000000-0005-0000-0000-000040000000}"/>
    <cellStyle name="Comma 44" xfId="66" xr:uid="{00000000-0005-0000-0000-000041000000}"/>
    <cellStyle name="Comma 45" xfId="67" xr:uid="{00000000-0005-0000-0000-000042000000}"/>
    <cellStyle name="Comma 46" xfId="68" xr:uid="{00000000-0005-0000-0000-000043000000}"/>
    <cellStyle name="Comma 47" xfId="69" xr:uid="{00000000-0005-0000-0000-000044000000}"/>
    <cellStyle name="Comma 48" xfId="70" xr:uid="{00000000-0005-0000-0000-000045000000}"/>
    <cellStyle name="Comma 49" xfId="71" xr:uid="{00000000-0005-0000-0000-000046000000}"/>
    <cellStyle name="Comma 5" xfId="72" xr:uid="{00000000-0005-0000-0000-000047000000}"/>
    <cellStyle name="Comma 50" xfId="73" xr:uid="{00000000-0005-0000-0000-000048000000}"/>
    <cellStyle name="Comma 51" xfId="74" xr:uid="{00000000-0005-0000-0000-000049000000}"/>
    <cellStyle name="Comma 52" xfId="75" xr:uid="{00000000-0005-0000-0000-00004A000000}"/>
    <cellStyle name="Comma 53" xfId="76" xr:uid="{00000000-0005-0000-0000-00004B000000}"/>
    <cellStyle name="Comma 54" xfId="77" xr:uid="{00000000-0005-0000-0000-00004C000000}"/>
    <cellStyle name="Comma 55" xfId="78" xr:uid="{00000000-0005-0000-0000-00004D000000}"/>
    <cellStyle name="Comma 56" xfId="79" xr:uid="{00000000-0005-0000-0000-00004E000000}"/>
    <cellStyle name="Comma 57" xfId="80" xr:uid="{00000000-0005-0000-0000-00004F000000}"/>
    <cellStyle name="Comma 6" xfId="81" xr:uid="{00000000-0005-0000-0000-000050000000}"/>
    <cellStyle name="Comma 7" xfId="82" xr:uid="{00000000-0005-0000-0000-000051000000}"/>
    <cellStyle name="Comma 8" xfId="83" xr:uid="{00000000-0005-0000-0000-000052000000}"/>
    <cellStyle name="Comma 9" xfId="84" xr:uid="{00000000-0005-0000-0000-000053000000}"/>
    <cellStyle name="Currency" xfId="515" builtinId="4"/>
    <cellStyle name="Currency 10" xfId="85" xr:uid="{00000000-0005-0000-0000-000055000000}"/>
    <cellStyle name="Currency 11" xfId="86" xr:uid="{00000000-0005-0000-0000-000056000000}"/>
    <cellStyle name="Currency 12" xfId="87" xr:uid="{00000000-0005-0000-0000-000057000000}"/>
    <cellStyle name="Currency 13" xfId="88" xr:uid="{00000000-0005-0000-0000-000058000000}"/>
    <cellStyle name="Currency 14" xfId="89" xr:uid="{00000000-0005-0000-0000-000059000000}"/>
    <cellStyle name="Currency 15" xfId="90" xr:uid="{00000000-0005-0000-0000-00005A000000}"/>
    <cellStyle name="Currency 16" xfId="91" xr:uid="{00000000-0005-0000-0000-00005B000000}"/>
    <cellStyle name="Currency 17" xfId="92" xr:uid="{00000000-0005-0000-0000-00005C000000}"/>
    <cellStyle name="Currency 18" xfId="93" xr:uid="{00000000-0005-0000-0000-00005D000000}"/>
    <cellStyle name="Currency 19" xfId="94" xr:uid="{00000000-0005-0000-0000-00005E000000}"/>
    <cellStyle name="Currency 19 10" xfId="95" xr:uid="{00000000-0005-0000-0000-00005F000000}"/>
    <cellStyle name="Currency 19 11" xfId="96" xr:uid="{00000000-0005-0000-0000-000060000000}"/>
    <cellStyle name="Currency 19 12" xfId="97" xr:uid="{00000000-0005-0000-0000-000061000000}"/>
    <cellStyle name="Currency 19 13" xfId="98" xr:uid="{00000000-0005-0000-0000-000062000000}"/>
    <cellStyle name="Currency 19 2" xfId="99" xr:uid="{00000000-0005-0000-0000-000063000000}"/>
    <cellStyle name="Currency 19 3" xfId="100" xr:uid="{00000000-0005-0000-0000-000064000000}"/>
    <cellStyle name="Currency 19 4" xfId="101" xr:uid="{00000000-0005-0000-0000-000065000000}"/>
    <cellStyle name="Currency 19 5" xfId="102" xr:uid="{00000000-0005-0000-0000-000066000000}"/>
    <cellStyle name="Currency 19 6" xfId="103" xr:uid="{00000000-0005-0000-0000-000067000000}"/>
    <cellStyle name="Currency 19 7" xfId="104" xr:uid="{00000000-0005-0000-0000-000068000000}"/>
    <cellStyle name="Currency 19 8" xfId="105" xr:uid="{00000000-0005-0000-0000-000069000000}"/>
    <cellStyle name="Currency 19 9" xfId="106" xr:uid="{00000000-0005-0000-0000-00006A000000}"/>
    <cellStyle name="Currency 2 2" xfId="107" xr:uid="{00000000-0005-0000-0000-00006B000000}"/>
    <cellStyle name="Currency 2 3" xfId="108" xr:uid="{00000000-0005-0000-0000-00006C000000}"/>
    <cellStyle name="Currency 2 4" xfId="109" xr:uid="{00000000-0005-0000-0000-00006D000000}"/>
    <cellStyle name="Currency 2 5" xfId="110" xr:uid="{00000000-0005-0000-0000-00006E000000}"/>
    <cellStyle name="Currency 2 6" xfId="111" xr:uid="{00000000-0005-0000-0000-00006F000000}"/>
    <cellStyle name="Currency 20" xfId="112" xr:uid="{00000000-0005-0000-0000-000070000000}"/>
    <cellStyle name="Currency 21" xfId="113" xr:uid="{00000000-0005-0000-0000-000071000000}"/>
    <cellStyle name="Currency 22" xfId="114" xr:uid="{00000000-0005-0000-0000-000072000000}"/>
    <cellStyle name="Currency 22 10" xfId="115" xr:uid="{00000000-0005-0000-0000-000073000000}"/>
    <cellStyle name="Currency 22 11" xfId="116" xr:uid="{00000000-0005-0000-0000-000074000000}"/>
    <cellStyle name="Currency 22 12" xfId="117" xr:uid="{00000000-0005-0000-0000-000075000000}"/>
    <cellStyle name="Currency 22 13" xfId="118" xr:uid="{00000000-0005-0000-0000-000076000000}"/>
    <cellStyle name="Currency 22 2" xfId="119" xr:uid="{00000000-0005-0000-0000-000077000000}"/>
    <cellStyle name="Currency 22 3" xfId="120" xr:uid="{00000000-0005-0000-0000-000078000000}"/>
    <cellStyle name="Currency 22 4" xfId="121" xr:uid="{00000000-0005-0000-0000-000079000000}"/>
    <cellStyle name="Currency 22 5" xfId="122" xr:uid="{00000000-0005-0000-0000-00007A000000}"/>
    <cellStyle name="Currency 22 6" xfId="123" xr:uid="{00000000-0005-0000-0000-00007B000000}"/>
    <cellStyle name="Currency 22 7" xfId="124" xr:uid="{00000000-0005-0000-0000-00007C000000}"/>
    <cellStyle name="Currency 22 8" xfId="125" xr:uid="{00000000-0005-0000-0000-00007D000000}"/>
    <cellStyle name="Currency 22 9" xfId="126" xr:uid="{00000000-0005-0000-0000-00007E000000}"/>
    <cellStyle name="Currency 23" xfId="127" xr:uid="{00000000-0005-0000-0000-00007F000000}"/>
    <cellStyle name="Currency 24" xfId="128" xr:uid="{00000000-0005-0000-0000-000080000000}"/>
    <cellStyle name="Currency 25" xfId="129" xr:uid="{00000000-0005-0000-0000-000081000000}"/>
    <cellStyle name="Currency 26" xfId="130" xr:uid="{00000000-0005-0000-0000-000082000000}"/>
    <cellStyle name="Currency 27" xfId="131" xr:uid="{00000000-0005-0000-0000-000083000000}"/>
    <cellStyle name="Currency 28" xfId="132" xr:uid="{00000000-0005-0000-0000-000084000000}"/>
    <cellStyle name="Currency 29" xfId="133" xr:uid="{00000000-0005-0000-0000-000085000000}"/>
    <cellStyle name="Currency 3" xfId="134" xr:uid="{00000000-0005-0000-0000-000086000000}"/>
    <cellStyle name="Currency 30" xfId="135" xr:uid="{00000000-0005-0000-0000-000087000000}"/>
    <cellStyle name="Currency 31" xfId="136" xr:uid="{00000000-0005-0000-0000-000088000000}"/>
    <cellStyle name="Currency 32" xfId="137" xr:uid="{00000000-0005-0000-0000-000089000000}"/>
    <cellStyle name="Currency 33" xfId="138" xr:uid="{00000000-0005-0000-0000-00008A000000}"/>
    <cellStyle name="Currency 34" xfId="139" xr:uid="{00000000-0005-0000-0000-00008B000000}"/>
    <cellStyle name="Currency 35" xfId="140" xr:uid="{00000000-0005-0000-0000-00008C000000}"/>
    <cellStyle name="Currency 36" xfId="141" xr:uid="{00000000-0005-0000-0000-00008D000000}"/>
    <cellStyle name="Currency 37" xfId="142" xr:uid="{00000000-0005-0000-0000-00008E000000}"/>
    <cellStyle name="Currency 38" xfId="143" xr:uid="{00000000-0005-0000-0000-00008F000000}"/>
    <cellStyle name="Currency 39" xfId="144" xr:uid="{00000000-0005-0000-0000-000090000000}"/>
    <cellStyle name="Currency 4" xfId="145" xr:uid="{00000000-0005-0000-0000-000091000000}"/>
    <cellStyle name="Currency 40" xfId="146" xr:uid="{00000000-0005-0000-0000-000092000000}"/>
    <cellStyle name="Currency 41" xfId="147" xr:uid="{00000000-0005-0000-0000-000093000000}"/>
    <cellStyle name="Currency 42" xfId="148" xr:uid="{00000000-0005-0000-0000-000094000000}"/>
    <cellStyle name="Currency 43" xfId="149" xr:uid="{00000000-0005-0000-0000-000095000000}"/>
    <cellStyle name="Currency 44" xfId="150" xr:uid="{00000000-0005-0000-0000-000096000000}"/>
    <cellStyle name="Currency 45" xfId="151" xr:uid="{00000000-0005-0000-0000-000097000000}"/>
    <cellStyle name="Currency 46" xfId="152" xr:uid="{00000000-0005-0000-0000-000098000000}"/>
    <cellStyle name="Currency 47" xfId="153" xr:uid="{00000000-0005-0000-0000-000099000000}"/>
    <cellStyle name="Currency 48" xfId="154" xr:uid="{00000000-0005-0000-0000-00009A000000}"/>
    <cellStyle name="Currency 49" xfId="155" xr:uid="{00000000-0005-0000-0000-00009B000000}"/>
    <cellStyle name="Currency 5" xfId="156" xr:uid="{00000000-0005-0000-0000-00009C000000}"/>
    <cellStyle name="Currency 50" xfId="157" xr:uid="{00000000-0005-0000-0000-00009D000000}"/>
    <cellStyle name="Currency 51" xfId="158" xr:uid="{00000000-0005-0000-0000-00009E000000}"/>
    <cellStyle name="Currency 52" xfId="159" xr:uid="{00000000-0005-0000-0000-00009F000000}"/>
    <cellStyle name="Currency 53" xfId="160" xr:uid="{00000000-0005-0000-0000-0000A0000000}"/>
    <cellStyle name="Currency 54" xfId="161" xr:uid="{00000000-0005-0000-0000-0000A1000000}"/>
    <cellStyle name="Currency 55" xfId="162" xr:uid="{00000000-0005-0000-0000-0000A2000000}"/>
    <cellStyle name="Currency 56" xfId="163" xr:uid="{00000000-0005-0000-0000-0000A3000000}"/>
    <cellStyle name="Currency 57" xfId="164" xr:uid="{00000000-0005-0000-0000-0000A4000000}"/>
    <cellStyle name="Currency 6" xfId="165" xr:uid="{00000000-0005-0000-0000-0000A5000000}"/>
    <cellStyle name="Currency 7" xfId="166" xr:uid="{00000000-0005-0000-0000-0000A6000000}"/>
    <cellStyle name="Currency 8" xfId="167" xr:uid="{00000000-0005-0000-0000-0000A7000000}"/>
    <cellStyle name="Currency 9" xfId="168" xr:uid="{00000000-0005-0000-0000-0000A8000000}"/>
    <cellStyle name="Heading 1" xfId="516" builtinId="16"/>
    <cellStyle name="Normal" xfId="0" builtinId="0"/>
    <cellStyle name="Normal 10" xfId="169" xr:uid="{00000000-0005-0000-0000-0000AB000000}"/>
    <cellStyle name="Normal 11" xfId="170" xr:uid="{00000000-0005-0000-0000-0000AC000000}"/>
    <cellStyle name="Normal 12" xfId="171" xr:uid="{00000000-0005-0000-0000-0000AD000000}"/>
    <cellStyle name="Normal 13" xfId="172" xr:uid="{00000000-0005-0000-0000-0000AE000000}"/>
    <cellStyle name="Normal 13 10" xfId="173" xr:uid="{00000000-0005-0000-0000-0000AF000000}"/>
    <cellStyle name="Normal 13 11" xfId="174" xr:uid="{00000000-0005-0000-0000-0000B0000000}"/>
    <cellStyle name="Normal 13 12" xfId="175" xr:uid="{00000000-0005-0000-0000-0000B1000000}"/>
    <cellStyle name="Normal 13 13" xfId="176" xr:uid="{00000000-0005-0000-0000-0000B2000000}"/>
    <cellStyle name="Normal 13 2" xfId="177" xr:uid="{00000000-0005-0000-0000-0000B3000000}"/>
    <cellStyle name="Normal 13 3" xfId="178" xr:uid="{00000000-0005-0000-0000-0000B4000000}"/>
    <cellStyle name="Normal 13 4" xfId="179" xr:uid="{00000000-0005-0000-0000-0000B5000000}"/>
    <cellStyle name="Normal 13 5" xfId="180" xr:uid="{00000000-0005-0000-0000-0000B6000000}"/>
    <cellStyle name="Normal 13 6" xfId="181" xr:uid="{00000000-0005-0000-0000-0000B7000000}"/>
    <cellStyle name="Normal 13 7" xfId="182" xr:uid="{00000000-0005-0000-0000-0000B8000000}"/>
    <cellStyle name="Normal 13 8" xfId="183" xr:uid="{00000000-0005-0000-0000-0000B9000000}"/>
    <cellStyle name="Normal 13 9" xfId="184" xr:uid="{00000000-0005-0000-0000-0000BA000000}"/>
    <cellStyle name="Normal 14" xfId="185" xr:uid="{00000000-0005-0000-0000-0000BB000000}"/>
    <cellStyle name="Normal 15" xfId="186" xr:uid="{00000000-0005-0000-0000-0000BC000000}"/>
    <cellStyle name="Normal 16" xfId="187" xr:uid="{00000000-0005-0000-0000-0000BD000000}"/>
    <cellStyle name="Normal 17" xfId="188" xr:uid="{00000000-0005-0000-0000-0000BE000000}"/>
    <cellStyle name="Normal 18" xfId="189" xr:uid="{00000000-0005-0000-0000-0000BF000000}"/>
    <cellStyle name="Normal 18 10" xfId="190" xr:uid="{00000000-0005-0000-0000-0000C0000000}"/>
    <cellStyle name="Normal 18 11" xfId="191" xr:uid="{00000000-0005-0000-0000-0000C1000000}"/>
    <cellStyle name="Normal 18 12" xfId="192" xr:uid="{00000000-0005-0000-0000-0000C2000000}"/>
    <cellStyle name="Normal 18 13" xfId="193" xr:uid="{00000000-0005-0000-0000-0000C3000000}"/>
    <cellStyle name="Normal 18 2" xfId="194" xr:uid="{00000000-0005-0000-0000-0000C4000000}"/>
    <cellStyle name="Normal 18 3" xfId="195" xr:uid="{00000000-0005-0000-0000-0000C5000000}"/>
    <cellStyle name="Normal 18 4" xfId="196" xr:uid="{00000000-0005-0000-0000-0000C6000000}"/>
    <cellStyle name="Normal 18 5" xfId="197" xr:uid="{00000000-0005-0000-0000-0000C7000000}"/>
    <cellStyle name="Normal 18 6" xfId="198" xr:uid="{00000000-0005-0000-0000-0000C8000000}"/>
    <cellStyle name="Normal 18 7" xfId="199" xr:uid="{00000000-0005-0000-0000-0000C9000000}"/>
    <cellStyle name="Normal 18 8" xfId="200" xr:uid="{00000000-0005-0000-0000-0000CA000000}"/>
    <cellStyle name="Normal 18 9" xfId="201" xr:uid="{00000000-0005-0000-0000-0000CB000000}"/>
    <cellStyle name="Normal 19" xfId="202" xr:uid="{00000000-0005-0000-0000-0000CC000000}"/>
    <cellStyle name="Normal 2 2" xfId="203" xr:uid="{00000000-0005-0000-0000-0000CD000000}"/>
    <cellStyle name="Normal 2 3" xfId="204" xr:uid="{00000000-0005-0000-0000-0000CE000000}"/>
    <cellStyle name="Normal 20" xfId="205" xr:uid="{00000000-0005-0000-0000-0000CF000000}"/>
    <cellStyle name="Normal 20 10" xfId="206" xr:uid="{00000000-0005-0000-0000-0000D0000000}"/>
    <cellStyle name="Normal 20 11" xfId="207" xr:uid="{00000000-0005-0000-0000-0000D1000000}"/>
    <cellStyle name="Normal 20 12" xfId="208" xr:uid="{00000000-0005-0000-0000-0000D2000000}"/>
    <cellStyle name="Normal 20 13" xfId="209" xr:uid="{00000000-0005-0000-0000-0000D3000000}"/>
    <cellStyle name="Normal 20 2" xfId="210" xr:uid="{00000000-0005-0000-0000-0000D4000000}"/>
    <cellStyle name="Normal 20 3" xfId="211" xr:uid="{00000000-0005-0000-0000-0000D5000000}"/>
    <cellStyle name="Normal 20 4" xfId="212" xr:uid="{00000000-0005-0000-0000-0000D6000000}"/>
    <cellStyle name="Normal 20 5" xfId="213" xr:uid="{00000000-0005-0000-0000-0000D7000000}"/>
    <cellStyle name="Normal 20 6" xfId="214" xr:uid="{00000000-0005-0000-0000-0000D8000000}"/>
    <cellStyle name="Normal 20 7" xfId="215" xr:uid="{00000000-0005-0000-0000-0000D9000000}"/>
    <cellStyle name="Normal 20 8" xfId="216" xr:uid="{00000000-0005-0000-0000-0000DA000000}"/>
    <cellStyle name="Normal 20 9" xfId="217" xr:uid="{00000000-0005-0000-0000-0000DB000000}"/>
    <cellStyle name="Normal 20_Budget Recap 1A" xfId="218" xr:uid="{00000000-0005-0000-0000-0000DC000000}"/>
    <cellStyle name="Normal 21" xfId="219" xr:uid="{00000000-0005-0000-0000-0000DD000000}"/>
    <cellStyle name="Normal 21 10" xfId="220" xr:uid="{00000000-0005-0000-0000-0000DE000000}"/>
    <cellStyle name="Normal 21 11" xfId="221" xr:uid="{00000000-0005-0000-0000-0000DF000000}"/>
    <cellStyle name="Normal 21 12" xfId="222" xr:uid="{00000000-0005-0000-0000-0000E0000000}"/>
    <cellStyle name="Normal 21 13" xfId="223" xr:uid="{00000000-0005-0000-0000-0000E1000000}"/>
    <cellStyle name="Normal 21 2" xfId="224" xr:uid="{00000000-0005-0000-0000-0000E2000000}"/>
    <cellStyle name="Normal 21 3" xfId="225" xr:uid="{00000000-0005-0000-0000-0000E3000000}"/>
    <cellStyle name="Normal 21 4" xfId="226" xr:uid="{00000000-0005-0000-0000-0000E4000000}"/>
    <cellStyle name="Normal 21 5" xfId="227" xr:uid="{00000000-0005-0000-0000-0000E5000000}"/>
    <cellStyle name="Normal 21 6" xfId="228" xr:uid="{00000000-0005-0000-0000-0000E6000000}"/>
    <cellStyle name="Normal 21 7" xfId="229" xr:uid="{00000000-0005-0000-0000-0000E7000000}"/>
    <cellStyle name="Normal 21 8" xfId="230" xr:uid="{00000000-0005-0000-0000-0000E8000000}"/>
    <cellStyle name="Normal 21 9" xfId="231" xr:uid="{00000000-0005-0000-0000-0000E9000000}"/>
    <cellStyle name="Normal 22" xfId="232" xr:uid="{00000000-0005-0000-0000-0000EA000000}"/>
    <cellStyle name="Normal 22 10" xfId="233" xr:uid="{00000000-0005-0000-0000-0000EB000000}"/>
    <cellStyle name="Normal 22 11" xfId="234" xr:uid="{00000000-0005-0000-0000-0000EC000000}"/>
    <cellStyle name="Normal 22 12" xfId="235" xr:uid="{00000000-0005-0000-0000-0000ED000000}"/>
    <cellStyle name="Normal 22 13" xfId="236" xr:uid="{00000000-0005-0000-0000-0000EE000000}"/>
    <cellStyle name="Normal 22 2" xfId="237" xr:uid="{00000000-0005-0000-0000-0000EF000000}"/>
    <cellStyle name="Normal 22 3" xfId="238" xr:uid="{00000000-0005-0000-0000-0000F0000000}"/>
    <cellStyle name="Normal 22 4" xfId="239" xr:uid="{00000000-0005-0000-0000-0000F1000000}"/>
    <cellStyle name="Normal 22 5" xfId="240" xr:uid="{00000000-0005-0000-0000-0000F2000000}"/>
    <cellStyle name="Normal 22 6" xfId="241" xr:uid="{00000000-0005-0000-0000-0000F3000000}"/>
    <cellStyle name="Normal 22 7" xfId="242" xr:uid="{00000000-0005-0000-0000-0000F4000000}"/>
    <cellStyle name="Normal 22 8" xfId="243" xr:uid="{00000000-0005-0000-0000-0000F5000000}"/>
    <cellStyle name="Normal 22 9" xfId="244" xr:uid="{00000000-0005-0000-0000-0000F6000000}"/>
    <cellStyle name="Normal 23" xfId="245" xr:uid="{00000000-0005-0000-0000-0000F7000000}"/>
    <cellStyle name="Normal 23 10" xfId="246" xr:uid="{00000000-0005-0000-0000-0000F8000000}"/>
    <cellStyle name="Normal 23 11" xfId="247" xr:uid="{00000000-0005-0000-0000-0000F9000000}"/>
    <cellStyle name="Normal 23 12" xfId="248" xr:uid="{00000000-0005-0000-0000-0000FA000000}"/>
    <cellStyle name="Normal 23 13" xfId="249" xr:uid="{00000000-0005-0000-0000-0000FB000000}"/>
    <cellStyle name="Normal 23 2" xfId="250" xr:uid="{00000000-0005-0000-0000-0000FC000000}"/>
    <cellStyle name="Normal 23 3" xfId="251" xr:uid="{00000000-0005-0000-0000-0000FD000000}"/>
    <cellStyle name="Normal 23 4" xfId="252" xr:uid="{00000000-0005-0000-0000-0000FE000000}"/>
    <cellStyle name="Normal 23 5" xfId="253" xr:uid="{00000000-0005-0000-0000-0000FF000000}"/>
    <cellStyle name="Normal 23 6" xfId="254" xr:uid="{00000000-0005-0000-0000-000000010000}"/>
    <cellStyle name="Normal 23 7" xfId="255" xr:uid="{00000000-0005-0000-0000-000001010000}"/>
    <cellStyle name="Normal 23 8" xfId="256" xr:uid="{00000000-0005-0000-0000-000002010000}"/>
    <cellStyle name="Normal 23 9" xfId="257" xr:uid="{00000000-0005-0000-0000-000003010000}"/>
    <cellStyle name="Normal 25" xfId="258" xr:uid="{00000000-0005-0000-0000-000004010000}"/>
    <cellStyle name="Normal 25 10" xfId="259" xr:uid="{00000000-0005-0000-0000-000005010000}"/>
    <cellStyle name="Normal 25 11" xfId="260" xr:uid="{00000000-0005-0000-0000-000006010000}"/>
    <cellStyle name="Normal 25 12" xfId="261" xr:uid="{00000000-0005-0000-0000-000007010000}"/>
    <cellStyle name="Normal 25 13" xfId="262" xr:uid="{00000000-0005-0000-0000-000008010000}"/>
    <cellStyle name="Normal 25 2" xfId="263" xr:uid="{00000000-0005-0000-0000-000009010000}"/>
    <cellStyle name="Normal 25 3" xfId="264" xr:uid="{00000000-0005-0000-0000-00000A010000}"/>
    <cellStyle name="Normal 25 4" xfId="265" xr:uid="{00000000-0005-0000-0000-00000B010000}"/>
    <cellStyle name="Normal 25 5" xfId="266" xr:uid="{00000000-0005-0000-0000-00000C010000}"/>
    <cellStyle name="Normal 25 6" xfId="267" xr:uid="{00000000-0005-0000-0000-00000D010000}"/>
    <cellStyle name="Normal 25 7" xfId="268" xr:uid="{00000000-0005-0000-0000-00000E010000}"/>
    <cellStyle name="Normal 25 8" xfId="269" xr:uid="{00000000-0005-0000-0000-00000F010000}"/>
    <cellStyle name="Normal 25 9" xfId="270" xr:uid="{00000000-0005-0000-0000-000010010000}"/>
    <cellStyle name="Normal 26" xfId="271" xr:uid="{00000000-0005-0000-0000-000011010000}"/>
    <cellStyle name="Normal 26 10" xfId="272" xr:uid="{00000000-0005-0000-0000-000012010000}"/>
    <cellStyle name="Normal 26 11" xfId="273" xr:uid="{00000000-0005-0000-0000-000013010000}"/>
    <cellStyle name="Normal 26 12" xfId="274" xr:uid="{00000000-0005-0000-0000-000014010000}"/>
    <cellStyle name="Normal 26 13" xfId="275" xr:uid="{00000000-0005-0000-0000-000015010000}"/>
    <cellStyle name="Normal 26 2" xfId="276" xr:uid="{00000000-0005-0000-0000-000016010000}"/>
    <cellStyle name="Normal 26 3" xfId="277" xr:uid="{00000000-0005-0000-0000-000017010000}"/>
    <cellStyle name="Normal 26 4" xfId="278" xr:uid="{00000000-0005-0000-0000-000018010000}"/>
    <cellStyle name="Normal 26 5" xfId="279" xr:uid="{00000000-0005-0000-0000-000019010000}"/>
    <cellStyle name="Normal 26 6" xfId="280" xr:uid="{00000000-0005-0000-0000-00001A010000}"/>
    <cellStyle name="Normal 26 7" xfId="281" xr:uid="{00000000-0005-0000-0000-00001B010000}"/>
    <cellStyle name="Normal 26 8" xfId="282" xr:uid="{00000000-0005-0000-0000-00001C010000}"/>
    <cellStyle name="Normal 26 9" xfId="283" xr:uid="{00000000-0005-0000-0000-00001D010000}"/>
    <cellStyle name="Normal 27" xfId="284" xr:uid="{00000000-0005-0000-0000-00001E010000}"/>
    <cellStyle name="Normal 27 10" xfId="285" xr:uid="{00000000-0005-0000-0000-00001F010000}"/>
    <cellStyle name="Normal 27 11" xfId="286" xr:uid="{00000000-0005-0000-0000-000020010000}"/>
    <cellStyle name="Normal 27 12" xfId="287" xr:uid="{00000000-0005-0000-0000-000021010000}"/>
    <cellStyle name="Normal 27 13" xfId="288" xr:uid="{00000000-0005-0000-0000-000022010000}"/>
    <cellStyle name="Normal 27 2" xfId="289" xr:uid="{00000000-0005-0000-0000-000023010000}"/>
    <cellStyle name="Normal 27 3" xfId="290" xr:uid="{00000000-0005-0000-0000-000024010000}"/>
    <cellStyle name="Normal 27 4" xfId="291" xr:uid="{00000000-0005-0000-0000-000025010000}"/>
    <cellStyle name="Normal 27 5" xfId="292" xr:uid="{00000000-0005-0000-0000-000026010000}"/>
    <cellStyle name="Normal 27 6" xfId="293" xr:uid="{00000000-0005-0000-0000-000027010000}"/>
    <cellStyle name="Normal 27 7" xfId="294" xr:uid="{00000000-0005-0000-0000-000028010000}"/>
    <cellStyle name="Normal 27 8" xfId="295" xr:uid="{00000000-0005-0000-0000-000029010000}"/>
    <cellStyle name="Normal 27 9" xfId="296" xr:uid="{00000000-0005-0000-0000-00002A010000}"/>
    <cellStyle name="Normal 28" xfId="297" xr:uid="{00000000-0005-0000-0000-00002B010000}"/>
    <cellStyle name="Normal 28 10" xfId="298" xr:uid="{00000000-0005-0000-0000-00002C010000}"/>
    <cellStyle name="Normal 28 11" xfId="299" xr:uid="{00000000-0005-0000-0000-00002D010000}"/>
    <cellStyle name="Normal 28 12" xfId="300" xr:uid="{00000000-0005-0000-0000-00002E010000}"/>
    <cellStyle name="Normal 28 13" xfId="301" xr:uid="{00000000-0005-0000-0000-00002F010000}"/>
    <cellStyle name="Normal 28 2" xfId="302" xr:uid="{00000000-0005-0000-0000-000030010000}"/>
    <cellStyle name="Normal 28 3" xfId="303" xr:uid="{00000000-0005-0000-0000-000031010000}"/>
    <cellStyle name="Normal 28 4" xfId="304" xr:uid="{00000000-0005-0000-0000-000032010000}"/>
    <cellStyle name="Normal 28 5" xfId="305" xr:uid="{00000000-0005-0000-0000-000033010000}"/>
    <cellStyle name="Normal 28 6" xfId="306" xr:uid="{00000000-0005-0000-0000-000034010000}"/>
    <cellStyle name="Normal 28 7" xfId="307" xr:uid="{00000000-0005-0000-0000-000035010000}"/>
    <cellStyle name="Normal 28 8" xfId="308" xr:uid="{00000000-0005-0000-0000-000036010000}"/>
    <cellStyle name="Normal 28 9" xfId="309" xr:uid="{00000000-0005-0000-0000-000037010000}"/>
    <cellStyle name="Normal 29" xfId="310" xr:uid="{00000000-0005-0000-0000-000038010000}"/>
    <cellStyle name="Normal 29 10" xfId="311" xr:uid="{00000000-0005-0000-0000-000039010000}"/>
    <cellStyle name="Normal 29 11" xfId="312" xr:uid="{00000000-0005-0000-0000-00003A010000}"/>
    <cellStyle name="Normal 29 12" xfId="313" xr:uid="{00000000-0005-0000-0000-00003B010000}"/>
    <cellStyle name="Normal 29 13" xfId="314" xr:uid="{00000000-0005-0000-0000-00003C010000}"/>
    <cellStyle name="Normal 29 2" xfId="315" xr:uid="{00000000-0005-0000-0000-00003D010000}"/>
    <cellStyle name="Normal 29 3" xfId="316" xr:uid="{00000000-0005-0000-0000-00003E010000}"/>
    <cellStyle name="Normal 29 4" xfId="317" xr:uid="{00000000-0005-0000-0000-00003F010000}"/>
    <cellStyle name="Normal 29 5" xfId="318" xr:uid="{00000000-0005-0000-0000-000040010000}"/>
    <cellStyle name="Normal 29 6" xfId="319" xr:uid="{00000000-0005-0000-0000-000041010000}"/>
    <cellStyle name="Normal 29 7" xfId="320" xr:uid="{00000000-0005-0000-0000-000042010000}"/>
    <cellStyle name="Normal 29 8" xfId="321" xr:uid="{00000000-0005-0000-0000-000043010000}"/>
    <cellStyle name="Normal 29 9" xfId="322" xr:uid="{00000000-0005-0000-0000-000044010000}"/>
    <cellStyle name="Normal 3" xfId="323" xr:uid="{00000000-0005-0000-0000-000045010000}"/>
    <cellStyle name="Normal 30" xfId="324" xr:uid="{00000000-0005-0000-0000-000046010000}"/>
    <cellStyle name="Normal 31" xfId="325" xr:uid="{00000000-0005-0000-0000-000047010000}"/>
    <cellStyle name="Normal 31 10" xfId="326" xr:uid="{00000000-0005-0000-0000-000048010000}"/>
    <cellStyle name="Normal 31 11" xfId="327" xr:uid="{00000000-0005-0000-0000-000049010000}"/>
    <cellStyle name="Normal 31 12" xfId="328" xr:uid="{00000000-0005-0000-0000-00004A010000}"/>
    <cellStyle name="Normal 31 13" xfId="329" xr:uid="{00000000-0005-0000-0000-00004B010000}"/>
    <cellStyle name="Normal 31 2" xfId="330" xr:uid="{00000000-0005-0000-0000-00004C010000}"/>
    <cellStyle name="Normal 31 3" xfId="331" xr:uid="{00000000-0005-0000-0000-00004D010000}"/>
    <cellStyle name="Normal 31 4" xfId="332" xr:uid="{00000000-0005-0000-0000-00004E010000}"/>
    <cellStyle name="Normal 31 5" xfId="333" xr:uid="{00000000-0005-0000-0000-00004F010000}"/>
    <cellStyle name="Normal 31 6" xfId="334" xr:uid="{00000000-0005-0000-0000-000050010000}"/>
    <cellStyle name="Normal 31 7" xfId="335" xr:uid="{00000000-0005-0000-0000-000051010000}"/>
    <cellStyle name="Normal 31 8" xfId="336" xr:uid="{00000000-0005-0000-0000-000052010000}"/>
    <cellStyle name="Normal 31 9" xfId="337" xr:uid="{00000000-0005-0000-0000-000053010000}"/>
    <cellStyle name="Normal 32" xfId="338" xr:uid="{00000000-0005-0000-0000-000054010000}"/>
    <cellStyle name="Normal 33" xfId="339" xr:uid="{00000000-0005-0000-0000-000055010000}"/>
    <cellStyle name="Normal 34" xfId="340" xr:uid="{00000000-0005-0000-0000-000056010000}"/>
    <cellStyle name="Normal 34 10" xfId="341" xr:uid="{00000000-0005-0000-0000-000057010000}"/>
    <cellStyle name="Normal 34 11" xfId="342" xr:uid="{00000000-0005-0000-0000-000058010000}"/>
    <cellStyle name="Normal 34 12" xfId="343" xr:uid="{00000000-0005-0000-0000-000059010000}"/>
    <cellStyle name="Normal 34 13" xfId="344" xr:uid="{00000000-0005-0000-0000-00005A010000}"/>
    <cellStyle name="Normal 34 2" xfId="345" xr:uid="{00000000-0005-0000-0000-00005B010000}"/>
    <cellStyle name="Normal 34 3" xfId="346" xr:uid="{00000000-0005-0000-0000-00005C010000}"/>
    <cellStyle name="Normal 34 4" xfId="347" xr:uid="{00000000-0005-0000-0000-00005D010000}"/>
    <cellStyle name="Normal 34 5" xfId="348" xr:uid="{00000000-0005-0000-0000-00005E010000}"/>
    <cellStyle name="Normal 34 6" xfId="349" xr:uid="{00000000-0005-0000-0000-00005F010000}"/>
    <cellStyle name="Normal 34 7" xfId="350" xr:uid="{00000000-0005-0000-0000-000060010000}"/>
    <cellStyle name="Normal 34 8" xfId="351" xr:uid="{00000000-0005-0000-0000-000061010000}"/>
    <cellStyle name="Normal 34 9" xfId="352" xr:uid="{00000000-0005-0000-0000-000062010000}"/>
    <cellStyle name="Normal 35" xfId="353" xr:uid="{00000000-0005-0000-0000-000063010000}"/>
    <cellStyle name="Normal 35 10" xfId="354" xr:uid="{00000000-0005-0000-0000-000064010000}"/>
    <cellStyle name="Normal 35 11" xfId="355" xr:uid="{00000000-0005-0000-0000-000065010000}"/>
    <cellStyle name="Normal 35 12" xfId="356" xr:uid="{00000000-0005-0000-0000-000066010000}"/>
    <cellStyle name="Normal 35 13" xfId="357" xr:uid="{00000000-0005-0000-0000-000067010000}"/>
    <cellStyle name="Normal 35 2" xfId="358" xr:uid="{00000000-0005-0000-0000-000068010000}"/>
    <cellStyle name="Normal 35 3" xfId="359" xr:uid="{00000000-0005-0000-0000-000069010000}"/>
    <cellStyle name="Normal 35 4" xfId="360" xr:uid="{00000000-0005-0000-0000-00006A010000}"/>
    <cellStyle name="Normal 35 5" xfId="361" xr:uid="{00000000-0005-0000-0000-00006B010000}"/>
    <cellStyle name="Normal 35 6" xfId="362" xr:uid="{00000000-0005-0000-0000-00006C010000}"/>
    <cellStyle name="Normal 35 7" xfId="363" xr:uid="{00000000-0005-0000-0000-00006D010000}"/>
    <cellStyle name="Normal 35 8" xfId="364" xr:uid="{00000000-0005-0000-0000-00006E010000}"/>
    <cellStyle name="Normal 35 9" xfId="365" xr:uid="{00000000-0005-0000-0000-00006F010000}"/>
    <cellStyle name="Normal 36" xfId="366" xr:uid="{00000000-0005-0000-0000-000070010000}"/>
    <cellStyle name="Normal 37" xfId="367" xr:uid="{00000000-0005-0000-0000-000071010000}"/>
    <cellStyle name="Normal 38" xfId="368" xr:uid="{00000000-0005-0000-0000-000072010000}"/>
    <cellStyle name="Normal 39" xfId="369" xr:uid="{00000000-0005-0000-0000-000073010000}"/>
    <cellStyle name="Normal 4" xfId="370" xr:uid="{00000000-0005-0000-0000-000074010000}"/>
    <cellStyle name="Normal 40" xfId="371" xr:uid="{00000000-0005-0000-0000-000075010000}"/>
    <cellStyle name="Normal 40 10" xfId="372" xr:uid="{00000000-0005-0000-0000-000076010000}"/>
    <cellStyle name="Normal 40 11" xfId="373" xr:uid="{00000000-0005-0000-0000-000077010000}"/>
    <cellStyle name="Normal 40 12" xfId="374" xr:uid="{00000000-0005-0000-0000-000078010000}"/>
    <cellStyle name="Normal 40 13" xfId="375" xr:uid="{00000000-0005-0000-0000-000079010000}"/>
    <cellStyle name="Normal 40 2" xfId="376" xr:uid="{00000000-0005-0000-0000-00007A010000}"/>
    <cellStyle name="Normal 40 3" xfId="377" xr:uid="{00000000-0005-0000-0000-00007B010000}"/>
    <cellStyle name="Normal 40 4" xfId="378" xr:uid="{00000000-0005-0000-0000-00007C010000}"/>
    <cellStyle name="Normal 40 5" xfId="379" xr:uid="{00000000-0005-0000-0000-00007D010000}"/>
    <cellStyle name="Normal 40 6" xfId="380" xr:uid="{00000000-0005-0000-0000-00007E010000}"/>
    <cellStyle name="Normal 40 7" xfId="381" xr:uid="{00000000-0005-0000-0000-00007F010000}"/>
    <cellStyle name="Normal 40 8" xfId="382" xr:uid="{00000000-0005-0000-0000-000080010000}"/>
    <cellStyle name="Normal 40 9" xfId="383" xr:uid="{00000000-0005-0000-0000-000081010000}"/>
    <cellStyle name="Normal 41" xfId="384" xr:uid="{00000000-0005-0000-0000-000082010000}"/>
    <cellStyle name="Normal 42" xfId="385" xr:uid="{00000000-0005-0000-0000-000083010000}"/>
    <cellStyle name="Normal 43" xfId="386" xr:uid="{00000000-0005-0000-0000-000084010000}"/>
    <cellStyle name="Normal 44" xfId="387" xr:uid="{00000000-0005-0000-0000-000085010000}"/>
    <cellStyle name="Normal 45" xfId="388" xr:uid="{00000000-0005-0000-0000-000086010000}"/>
    <cellStyle name="Normal 46" xfId="389" xr:uid="{00000000-0005-0000-0000-000087010000}"/>
    <cellStyle name="Normal 46 10" xfId="390" xr:uid="{00000000-0005-0000-0000-000088010000}"/>
    <cellStyle name="Normal 46 11" xfId="391" xr:uid="{00000000-0005-0000-0000-000089010000}"/>
    <cellStyle name="Normal 46 12" xfId="392" xr:uid="{00000000-0005-0000-0000-00008A010000}"/>
    <cellStyle name="Normal 46 13" xfId="393" xr:uid="{00000000-0005-0000-0000-00008B010000}"/>
    <cellStyle name="Normal 46 2" xfId="394" xr:uid="{00000000-0005-0000-0000-00008C010000}"/>
    <cellStyle name="Normal 46 3" xfId="395" xr:uid="{00000000-0005-0000-0000-00008D010000}"/>
    <cellStyle name="Normal 46 4" xfId="396" xr:uid="{00000000-0005-0000-0000-00008E010000}"/>
    <cellStyle name="Normal 46 5" xfId="397" xr:uid="{00000000-0005-0000-0000-00008F010000}"/>
    <cellStyle name="Normal 46 6" xfId="398" xr:uid="{00000000-0005-0000-0000-000090010000}"/>
    <cellStyle name="Normal 46 7" xfId="399" xr:uid="{00000000-0005-0000-0000-000091010000}"/>
    <cellStyle name="Normal 46 8" xfId="400" xr:uid="{00000000-0005-0000-0000-000092010000}"/>
    <cellStyle name="Normal 46 9" xfId="401" xr:uid="{00000000-0005-0000-0000-000093010000}"/>
    <cellStyle name="Normal 47" xfId="402" xr:uid="{00000000-0005-0000-0000-000094010000}"/>
    <cellStyle name="Normal 47 10" xfId="403" xr:uid="{00000000-0005-0000-0000-000095010000}"/>
    <cellStyle name="Normal 47 11" xfId="404" xr:uid="{00000000-0005-0000-0000-000096010000}"/>
    <cellStyle name="Normal 47 12" xfId="405" xr:uid="{00000000-0005-0000-0000-000097010000}"/>
    <cellStyle name="Normal 47 13" xfId="406" xr:uid="{00000000-0005-0000-0000-000098010000}"/>
    <cellStyle name="Normal 47 2" xfId="407" xr:uid="{00000000-0005-0000-0000-000099010000}"/>
    <cellStyle name="Normal 47 3" xfId="408" xr:uid="{00000000-0005-0000-0000-00009A010000}"/>
    <cellStyle name="Normal 47 4" xfId="409" xr:uid="{00000000-0005-0000-0000-00009B010000}"/>
    <cellStyle name="Normal 47 5" xfId="410" xr:uid="{00000000-0005-0000-0000-00009C010000}"/>
    <cellStyle name="Normal 47 6" xfId="411" xr:uid="{00000000-0005-0000-0000-00009D010000}"/>
    <cellStyle name="Normal 47 7" xfId="412" xr:uid="{00000000-0005-0000-0000-00009E010000}"/>
    <cellStyle name="Normal 47 8" xfId="413" xr:uid="{00000000-0005-0000-0000-00009F010000}"/>
    <cellStyle name="Normal 47 9" xfId="414" xr:uid="{00000000-0005-0000-0000-0000A0010000}"/>
    <cellStyle name="Normal 48" xfId="415" xr:uid="{00000000-0005-0000-0000-0000A1010000}"/>
    <cellStyle name="Normal 49" xfId="416" xr:uid="{00000000-0005-0000-0000-0000A2010000}"/>
    <cellStyle name="Normal 5" xfId="417" xr:uid="{00000000-0005-0000-0000-0000A3010000}"/>
    <cellStyle name="Normal 50" xfId="418" xr:uid="{00000000-0005-0000-0000-0000A4010000}"/>
    <cellStyle name="Normal 50 10" xfId="419" xr:uid="{00000000-0005-0000-0000-0000A5010000}"/>
    <cellStyle name="Normal 50 11" xfId="420" xr:uid="{00000000-0005-0000-0000-0000A6010000}"/>
    <cellStyle name="Normal 50 12" xfId="421" xr:uid="{00000000-0005-0000-0000-0000A7010000}"/>
    <cellStyle name="Normal 50 13" xfId="422" xr:uid="{00000000-0005-0000-0000-0000A8010000}"/>
    <cellStyle name="Normal 50 2" xfId="423" xr:uid="{00000000-0005-0000-0000-0000A9010000}"/>
    <cellStyle name="Normal 50 3" xfId="424" xr:uid="{00000000-0005-0000-0000-0000AA010000}"/>
    <cellStyle name="Normal 50 4" xfId="425" xr:uid="{00000000-0005-0000-0000-0000AB010000}"/>
    <cellStyle name="Normal 50 5" xfId="426" xr:uid="{00000000-0005-0000-0000-0000AC010000}"/>
    <cellStyle name="Normal 50 6" xfId="427" xr:uid="{00000000-0005-0000-0000-0000AD010000}"/>
    <cellStyle name="Normal 50 7" xfId="428" xr:uid="{00000000-0005-0000-0000-0000AE010000}"/>
    <cellStyle name="Normal 50 8" xfId="429" xr:uid="{00000000-0005-0000-0000-0000AF010000}"/>
    <cellStyle name="Normal 50 9" xfId="430" xr:uid="{00000000-0005-0000-0000-0000B0010000}"/>
    <cellStyle name="Normal 51" xfId="431" xr:uid="{00000000-0005-0000-0000-0000B1010000}"/>
    <cellStyle name="Normal 51 10" xfId="432" xr:uid="{00000000-0005-0000-0000-0000B2010000}"/>
    <cellStyle name="Normal 51 11" xfId="433" xr:uid="{00000000-0005-0000-0000-0000B3010000}"/>
    <cellStyle name="Normal 51 12" xfId="434" xr:uid="{00000000-0005-0000-0000-0000B4010000}"/>
    <cellStyle name="Normal 51 13" xfId="435" xr:uid="{00000000-0005-0000-0000-0000B5010000}"/>
    <cellStyle name="Normal 51 2" xfId="436" xr:uid="{00000000-0005-0000-0000-0000B6010000}"/>
    <cellStyle name="Normal 51 3" xfId="437" xr:uid="{00000000-0005-0000-0000-0000B7010000}"/>
    <cellStyle name="Normal 51 4" xfId="438" xr:uid="{00000000-0005-0000-0000-0000B8010000}"/>
    <cellStyle name="Normal 51 5" xfId="439" xr:uid="{00000000-0005-0000-0000-0000B9010000}"/>
    <cellStyle name="Normal 51 6" xfId="440" xr:uid="{00000000-0005-0000-0000-0000BA010000}"/>
    <cellStyle name="Normal 51 7" xfId="441" xr:uid="{00000000-0005-0000-0000-0000BB010000}"/>
    <cellStyle name="Normal 51 8" xfId="442" xr:uid="{00000000-0005-0000-0000-0000BC010000}"/>
    <cellStyle name="Normal 51 9" xfId="443" xr:uid="{00000000-0005-0000-0000-0000BD010000}"/>
    <cellStyle name="Normal 52" xfId="444" xr:uid="{00000000-0005-0000-0000-0000BE010000}"/>
    <cellStyle name="Normal 52 10" xfId="445" xr:uid="{00000000-0005-0000-0000-0000BF010000}"/>
    <cellStyle name="Normal 52 11" xfId="446" xr:uid="{00000000-0005-0000-0000-0000C0010000}"/>
    <cellStyle name="Normal 52 12" xfId="447" xr:uid="{00000000-0005-0000-0000-0000C1010000}"/>
    <cellStyle name="Normal 52 13" xfId="448" xr:uid="{00000000-0005-0000-0000-0000C2010000}"/>
    <cellStyle name="Normal 52 2" xfId="449" xr:uid="{00000000-0005-0000-0000-0000C3010000}"/>
    <cellStyle name="Normal 52 3" xfId="450" xr:uid="{00000000-0005-0000-0000-0000C4010000}"/>
    <cellStyle name="Normal 52 4" xfId="451" xr:uid="{00000000-0005-0000-0000-0000C5010000}"/>
    <cellStyle name="Normal 52 5" xfId="452" xr:uid="{00000000-0005-0000-0000-0000C6010000}"/>
    <cellStyle name="Normal 52 6" xfId="453" xr:uid="{00000000-0005-0000-0000-0000C7010000}"/>
    <cellStyle name="Normal 52 7" xfId="454" xr:uid="{00000000-0005-0000-0000-0000C8010000}"/>
    <cellStyle name="Normal 52 8" xfId="455" xr:uid="{00000000-0005-0000-0000-0000C9010000}"/>
    <cellStyle name="Normal 52 9" xfId="456" xr:uid="{00000000-0005-0000-0000-0000CA010000}"/>
    <cellStyle name="Normal 52_Budget Recap 1A" xfId="457" xr:uid="{00000000-0005-0000-0000-0000CB010000}"/>
    <cellStyle name="Normal 53" xfId="458" xr:uid="{00000000-0005-0000-0000-0000CC010000}"/>
    <cellStyle name="Normal 53 10" xfId="459" xr:uid="{00000000-0005-0000-0000-0000CD010000}"/>
    <cellStyle name="Normal 53 11" xfId="460" xr:uid="{00000000-0005-0000-0000-0000CE010000}"/>
    <cellStyle name="Normal 53 12" xfId="461" xr:uid="{00000000-0005-0000-0000-0000CF010000}"/>
    <cellStyle name="Normal 53 13" xfId="462" xr:uid="{00000000-0005-0000-0000-0000D0010000}"/>
    <cellStyle name="Normal 53 2" xfId="463" xr:uid="{00000000-0005-0000-0000-0000D1010000}"/>
    <cellStyle name="Normal 53 3" xfId="464" xr:uid="{00000000-0005-0000-0000-0000D2010000}"/>
    <cellStyle name="Normal 53 4" xfId="465" xr:uid="{00000000-0005-0000-0000-0000D3010000}"/>
    <cellStyle name="Normal 53 5" xfId="466" xr:uid="{00000000-0005-0000-0000-0000D4010000}"/>
    <cellStyle name="Normal 53 6" xfId="467" xr:uid="{00000000-0005-0000-0000-0000D5010000}"/>
    <cellStyle name="Normal 53 7" xfId="468" xr:uid="{00000000-0005-0000-0000-0000D6010000}"/>
    <cellStyle name="Normal 53 8" xfId="469" xr:uid="{00000000-0005-0000-0000-0000D7010000}"/>
    <cellStyle name="Normal 53 9" xfId="470" xr:uid="{00000000-0005-0000-0000-0000D8010000}"/>
    <cellStyle name="Normal 53_Budget Recap 1A" xfId="471" xr:uid="{00000000-0005-0000-0000-0000D9010000}"/>
    <cellStyle name="Normal 54" xfId="472" xr:uid="{00000000-0005-0000-0000-0000DA010000}"/>
    <cellStyle name="Normal 54 10" xfId="473" xr:uid="{00000000-0005-0000-0000-0000DB010000}"/>
    <cellStyle name="Normal 54 11" xfId="474" xr:uid="{00000000-0005-0000-0000-0000DC010000}"/>
    <cellStyle name="Normal 54 12" xfId="475" xr:uid="{00000000-0005-0000-0000-0000DD010000}"/>
    <cellStyle name="Normal 54 13" xfId="476" xr:uid="{00000000-0005-0000-0000-0000DE010000}"/>
    <cellStyle name="Normal 54 2" xfId="477" xr:uid="{00000000-0005-0000-0000-0000DF010000}"/>
    <cellStyle name="Normal 54 3" xfId="478" xr:uid="{00000000-0005-0000-0000-0000E0010000}"/>
    <cellStyle name="Normal 54 4" xfId="479" xr:uid="{00000000-0005-0000-0000-0000E1010000}"/>
    <cellStyle name="Normal 54 5" xfId="480" xr:uid="{00000000-0005-0000-0000-0000E2010000}"/>
    <cellStyle name="Normal 54 6" xfId="481" xr:uid="{00000000-0005-0000-0000-0000E3010000}"/>
    <cellStyle name="Normal 54 7" xfId="482" xr:uid="{00000000-0005-0000-0000-0000E4010000}"/>
    <cellStyle name="Normal 54 8" xfId="483" xr:uid="{00000000-0005-0000-0000-0000E5010000}"/>
    <cellStyle name="Normal 54 9" xfId="484" xr:uid="{00000000-0005-0000-0000-0000E6010000}"/>
    <cellStyle name="Normal 55" xfId="485" xr:uid="{00000000-0005-0000-0000-0000E7010000}"/>
    <cellStyle name="Normal 56" xfId="486" xr:uid="{00000000-0005-0000-0000-0000E8010000}"/>
    <cellStyle name="Normal 56 10" xfId="487" xr:uid="{00000000-0005-0000-0000-0000E9010000}"/>
    <cellStyle name="Normal 56 11" xfId="488" xr:uid="{00000000-0005-0000-0000-0000EA010000}"/>
    <cellStyle name="Normal 56 12" xfId="489" xr:uid="{00000000-0005-0000-0000-0000EB010000}"/>
    <cellStyle name="Normal 56 13" xfId="490" xr:uid="{00000000-0005-0000-0000-0000EC010000}"/>
    <cellStyle name="Normal 56 2" xfId="491" xr:uid="{00000000-0005-0000-0000-0000ED010000}"/>
    <cellStyle name="Normal 56 3" xfId="492" xr:uid="{00000000-0005-0000-0000-0000EE010000}"/>
    <cellStyle name="Normal 56 4" xfId="493" xr:uid="{00000000-0005-0000-0000-0000EF010000}"/>
    <cellStyle name="Normal 56 5" xfId="494" xr:uid="{00000000-0005-0000-0000-0000F0010000}"/>
    <cellStyle name="Normal 56 6" xfId="495" xr:uid="{00000000-0005-0000-0000-0000F1010000}"/>
    <cellStyle name="Normal 56 7" xfId="496" xr:uid="{00000000-0005-0000-0000-0000F2010000}"/>
    <cellStyle name="Normal 56 8" xfId="497" xr:uid="{00000000-0005-0000-0000-0000F3010000}"/>
    <cellStyle name="Normal 56 9" xfId="498" xr:uid="{00000000-0005-0000-0000-0000F4010000}"/>
    <cellStyle name="Normal 57" xfId="499" xr:uid="{00000000-0005-0000-0000-0000F5010000}"/>
    <cellStyle name="Normal 58" xfId="500" xr:uid="{00000000-0005-0000-0000-0000F6010000}"/>
    <cellStyle name="Normal 59" xfId="501" xr:uid="{00000000-0005-0000-0000-0000F7010000}"/>
    <cellStyle name="Normal 6" xfId="502" xr:uid="{00000000-0005-0000-0000-0000F8010000}"/>
    <cellStyle name="Normal 60" xfId="503" xr:uid="{00000000-0005-0000-0000-0000F9010000}"/>
    <cellStyle name="Normal 61" xfId="504" xr:uid="{00000000-0005-0000-0000-0000FA010000}"/>
    <cellStyle name="Normal 62" xfId="505" xr:uid="{00000000-0005-0000-0000-0000FB010000}"/>
    <cellStyle name="Normal 63" xfId="506" xr:uid="{00000000-0005-0000-0000-0000FC010000}"/>
    <cellStyle name="Normal 64" xfId="507" xr:uid="{00000000-0005-0000-0000-0000FD010000}"/>
    <cellStyle name="Normal 65" xfId="508" xr:uid="{00000000-0005-0000-0000-0000FE010000}"/>
    <cellStyle name="Normal 66" xfId="509" xr:uid="{00000000-0005-0000-0000-0000FF010000}"/>
    <cellStyle name="Normal 67" xfId="510" xr:uid="{00000000-0005-0000-0000-000000020000}"/>
    <cellStyle name="Normal 68" xfId="511" xr:uid="{00000000-0005-0000-0000-000001020000}"/>
    <cellStyle name="Normal 7" xfId="512" xr:uid="{00000000-0005-0000-0000-000002020000}"/>
    <cellStyle name="Normal 8" xfId="513" xr:uid="{00000000-0005-0000-0000-000003020000}"/>
    <cellStyle name="Normal 9" xfId="514" xr:uid="{00000000-0005-0000-0000-000004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11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0</xdr:row>
      <xdr:rowOff>266700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1125" y="2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811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</xdr:row>
      <xdr:rowOff>266700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811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5</xdr:row>
      <xdr:rowOff>266700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6</xdr:row>
      <xdr:rowOff>266700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12</xdr:row>
      <xdr:rowOff>266700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13</xdr:row>
      <xdr:rowOff>266700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15</xdr:row>
      <xdr:rowOff>266700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16</xdr:row>
      <xdr:rowOff>266700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</xdr:row>
      <xdr:rowOff>266700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</xdr:row>
      <xdr:rowOff>266700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266700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27</xdr:row>
      <xdr:rowOff>266700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0</xdr:row>
      <xdr:rowOff>137160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" y="137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27</xdr:row>
      <xdr:rowOff>137160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" y="3985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114300</xdr:colOff>
      <xdr:row>26</xdr:row>
      <xdr:rowOff>266700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54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</xdr:row>
      <xdr:rowOff>137160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972300" y="80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137160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972300" y="3985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3909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</xdr:row>
      <xdr:rowOff>266700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3909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3909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5</xdr:row>
      <xdr:rowOff>266700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90900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6</xdr:row>
      <xdr:rowOff>266700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3909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7</xdr:row>
      <xdr:rowOff>266700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39090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9090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6</xdr:row>
      <xdr:rowOff>266700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3909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7</xdr:row>
      <xdr:rowOff>266700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39090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15</xdr:row>
      <xdr:rowOff>266700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39090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16</xdr:row>
      <xdr:rowOff>266700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3909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266700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266700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25</xdr:row>
      <xdr:rowOff>266700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27</xdr:row>
      <xdr:rowOff>266700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3909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28</xdr:row>
      <xdr:rowOff>266700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390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</xdr:row>
      <xdr:rowOff>137160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276600" y="80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137160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276600" y="432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137160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972300" y="432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</xdr:row>
      <xdr:rowOff>137160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972300" y="80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137160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972300" y="3985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5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3909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</xdr:row>
      <xdr:rowOff>266700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3909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3909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6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390900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3909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39090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39090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909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39090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16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39090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3909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390900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26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39090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27</xdr:row>
      <xdr:rowOff>266700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3909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28</xdr:row>
      <xdr:rowOff>266700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390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</xdr:row>
      <xdr:rowOff>137160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276600" y="80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28</xdr:row>
      <xdr:rowOff>137160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972300" y="432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36</xdr:row>
      <xdr:rowOff>137160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972300" y="5461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36</xdr:row>
      <xdr:rowOff>137160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972300" y="5461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37</xdr:row>
      <xdr:rowOff>137160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972300" y="562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37</xdr:row>
      <xdr:rowOff>137160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972300" y="562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</xdr:row>
      <xdr:rowOff>266700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81125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25</xdr:row>
      <xdr:rowOff>266700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381125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381125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381125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381125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381125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381125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381125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266700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390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</xdr:row>
      <xdr:rowOff>266700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381125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81125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381125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381125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37</xdr:row>
      <xdr:rowOff>137160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893094" y="3578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37</xdr:row>
      <xdr:rowOff>137160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893094" y="3578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137160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893094" y="3578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6</xdr:row>
      <xdr:rowOff>266700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6</xdr:row>
      <xdr:rowOff>137160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406313" y="375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6</xdr:row>
      <xdr:rowOff>266700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185988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</xdr:row>
      <xdr:rowOff>137160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071688" y="375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6</xdr:row>
      <xdr:rowOff>137160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406313" y="375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6</xdr:row>
      <xdr:rowOff>266700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185988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</xdr:row>
      <xdr:rowOff>137160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071688" y="375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185988" y="105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16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185988" y="105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16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185988" y="105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185988" y="105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6</xdr:row>
      <xdr:rowOff>266700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6</xdr:row>
      <xdr:rowOff>266700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6</xdr:row>
      <xdr:rowOff>266700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6</xdr:row>
      <xdr:rowOff>137160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6</xdr:row>
      <xdr:rowOff>266700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6</xdr:row>
      <xdr:rowOff>137160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266700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6</xdr:row>
      <xdr:rowOff>266700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6</xdr:row>
      <xdr:rowOff>266700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6</xdr:row>
      <xdr:rowOff>266700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6</xdr:row>
      <xdr:rowOff>266700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6</xdr:row>
      <xdr:rowOff>137160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6</xdr:row>
      <xdr:rowOff>266700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6</xdr:row>
      <xdr:rowOff>266700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6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6</xdr:row>
      <xdr:rowOff>266700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</xdr:row>
      <xdr:rowOff>137160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6</xdr:row>
      <xdr:rowOff>266700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</xdr:row>
      <xdr:rowOff>137160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6</xdr:row>
      <xdr:rowOff>266700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6</xdr:row>
      <xdr:rowOff>266700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6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6</xdr:row>
      <xdr:rowOff>266700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6</xdr:row>
      <xdr:rowOff>137160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6</xdr:row>
      <xdr:rowOff>266700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6</xdr:row>
      <xdr:rowOff>137160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6</xdr:row>
      <xdr:rowOff>266700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6</xdr:row>
      <xdr:rowOff>266700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6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6</xdr:row>
      <xdr:rowOff>266700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6</xdr:row>
      <xdr:rowOff>137160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6</xdr:row>
      <xdr:rowOff>266700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6</xdr:row>
      <xdr:rowOff>137160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6</xdr:row>
      <xdr:rowOff>266700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6</xdr:row>
      <xdr:rowOff>266700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6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6</xdr:row>
      <xdr:rowOff>266700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137160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6</xdr:row>
      <xdr:rowOff>266700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137160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6</xdr:row>
      <xdr:rowOff>266700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6</xdr:row>
      <xdr:rowOff>266700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6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6</xdr:row>
      <xdr:rowOff>266700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137160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6</xdr:row>
      <xdr:rowOff>266700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137160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6</xdr:row>
      <xdr:rowOff>266700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6</xdr:row>
      <xdr:rowOff>266700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6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6</xdr:row>
      <xdr:rowOff>266700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</xdr:row>
      <xdr:rowOff>137160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6</xdr:row>
      <xdr:rowOff>266700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6</xdr:row>
      <xdr:rowOff>137160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6</xdr:row>
      <xdr:rowOff>266700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6</xdr:row>
      <xdr:rowOff>266700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6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6</xdr:row>
      <xdr:rowOff>266700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6</xdr:row>
      <xdr:rowOff>137160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6</xdr:row>
      <xdr:rowOff>266700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6</xdr:row>
      <xdr:rowOff>137160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6</xdr:row>
      <xdr:rowOff>266700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6</xdr:row>
      <xdr:rowOff>266700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6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6</xdr:row>
      <xdr:rowOff>266700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</xdr:row>
      <xdr:rowOff>137160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6</xdr:row>
      <xdr:rowOff>266700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</xdr:row>
      <xdr:rowOff>137160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6</xdr:row>
      <xdr:rowOff>266700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6</xdr:row>
      <xdr:rowOff>266700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6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6</xdr:row>
      <xdr:rowOff>266700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0</xdr:colOff>
      <xdr:row>6</xdr:row>
      <xdr:rowOff>137160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6</xdr:row>
      <xdr:rowOff>266700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0</xdr:colOff>
      <xdr:row>6</xdr:row>
      <xdr:rowOff>137160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6</xdr:row>
      <xdr:rowOff>266700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6</xdr:row>
      <xdr:rowOff>266700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6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6</xdr:row>
      <xdr:rowOff>266700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0</xdr:colOff>
      <xdr:row>6</xdr:row>
      <xdr:rowOff>137160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6</xdr:row>
      <xdr:rowOff>266700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0</xdr:colOff>
      <xdr:row>6</xdr:row>
      <xdr:rowOff>137160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6</xdr:row>
      <xdr:rowOff>266700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6</xdr:row>
      <xdr:rowOff>266700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6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185988" y="1262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185988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6</xdr:row>
      <xdr:rowOff>266700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6</xdr:row>
      <xdr:rowOff>137160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6</xdr:row>
      <xdr:rowOff>266700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185988" y="1423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6</xdr:row>
      <xdr:rowOff>137160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071688" y="13992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17</xdr:row>
      <xdr:rowOff>266700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0" y="275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17</xdr:row>
      <xdr:rowOff>266700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185988" y="275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18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20</xdr:row>
      <xdr:rowOff>266700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21</xdr:row>
      <xdr:rowOff>266700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0" y="24241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185988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185988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185988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114300</xdr:colOff>
      <xdr:row>20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185988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266700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266700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266700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266700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266700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266700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266700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266700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266700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266700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266700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266700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266700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266700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266700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266700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266700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266700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266700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266700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266700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266700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266700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266700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266700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266700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266700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266700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266700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266700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266700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266700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266700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266700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266700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266700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266700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266700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266700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266700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185988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185988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16</xdr:row>
      <xdr:rowOff>266700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16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16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16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16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16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266700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16</xdr:row>
      <xdr:rowOff>266700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16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16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16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16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16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16</xdr:row>
      <xdr:rowOff>266700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16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16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16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16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16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16</xdr:row>
      <xdr:rowOff>266700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16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16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16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16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16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16</xdr:row>
      <xdr:rowOff>266700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16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16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16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16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16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16</xdr:row>
      <xdr:rowOff>266700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16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16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16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16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16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16</xdr:row>
      <xdr:rowOff>266700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16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16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16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16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16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16</xdr:row>
      <xdr:rowOff>266700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16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16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16</xdr:row>
      <xdr:rowOff>266700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16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16</xdr:row>
      <xdr:rowOff>266700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16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16</xdr:row>
      <xdr:rowOff>266700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16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16</xdr:row>
      <xdr:rowOff>266700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16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16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16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16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16</xdr:row>
      <xdr:rowOff>266700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185988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16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16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16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16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16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185988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25</xdr:row>
      <xdr:rowOff>266700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25</xdr:row>
      <xdr:rowOff>266700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</xdr:row>
      <xdr:rowOff>266700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25</xdr:row>
      <xdr:rowOff>266700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25</xdr:row>
      <xdr:rowOff>266700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25</xdr:row>
      <xdr:rowOff>266700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25</xdr:row>
      <xdr:rowOff>266700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25</xdr:row>
      <xdr:rowOff>266700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25</xdr:row>
      <xdr:rowOff>266700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25</xdr:row>
      <xdr:rowOff>266700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25</xdr:row>
      <xdr:rowOff>266700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25</xdr:row>
      <xdr:rowOff>266700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25</xdr:row>
      <xdr:rowOff>266700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25</xdr:row>
      <xdr:rowOff>266700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185988" y="4424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185988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68</xdr:row>
      <xdr:rowOff>137160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071688" y="49353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64</xdr:row>
      <xdr:rowOff>137160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071688" y="11090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69</xdr:row>
      <xdr:rowOff>137160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071688" y="11090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73</xdr:row>
      <xdr:rowOff>137160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071688" y="11090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25</xdr:row>
      <xdr:rowOff>266700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114300</xdr:colOff>
      <xdr:row>26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</xdr:row>
      <xdr:rowOff>266700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25</xdr:row>
      <xdr:rowOff>266700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26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25</xdr:row>
      <xdr:rowOff>266700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114300</xdr:colOff>
      <xdr:row>26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25</xdr:row>
      <xdr:rowOff>266700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26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25</xdr:row>
      <xdr:rowOff>266700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114300</xdr:colOff>
      <xdr:row>26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25</xdr:row>
      <xdr:rowOff>266700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114300</xdr:colOff>
      <xdr:row>26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25</xdr:row>
      <xdr:rowOff>266700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114300</xdr:colOff>
      <xdr:row>26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25</xdr:row>
      <xdr:rowOff>266700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114300</xdr:colOff>
      <xdr:row>26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25</xdr:row>
      <xdr:rowOff>266700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114300</xdr:colOff>
      <xdr:row>26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25</xdr:row>
      <xdr:rowOff>266700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114300</xdr:colOff>
      <xdr:row>26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25</xdr:row>
      <xdr:rowOff>266700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114300</xdr:colOff>
      <xdr:row>26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25</xdr:row>
      <xdr:rowOff>266700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185988" y="4579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26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185988" y="4583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1639550" y="1416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114300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1639550" y="1416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0" y="261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0</xdr:row>
      <xdr:rowOff>266700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0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0" y="261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</xdr:row>
      <xdr:rowOff>266700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0" y="5286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5</xdr:row>
      <xdr:rowOff>266700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13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6</xdr:row>
      <xdr:rowOff>266700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0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7</xdr:row>
      <xdr:rowOff>266700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12</xdr:row>
      <xdr:rowOff>266700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0" y="2471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13</xdr:row>
      <xdr:rowOff>266700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0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15</xdr:row>
      <xdr:rowOff>266700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16</xdr:row>
      <xdr:rowOff>266700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0" y="3138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0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0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18</xdr:row>
      <xdr:rowOff>266700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0" y="3471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23</xdr:row>
      <xdr:rowOff>266700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0</xdr:row>
      <xdr:rowOff>137160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0" y="137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5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218598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</xdr:row>
      <xdr:rowOff>266700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185988" y="5286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5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18598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5</xdr:row>
      <xdr:rowOff>266700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185988" y="13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6</xdr:row>
      <xdr:rowOff>266700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185988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7</xdr:row>
      <xdr:rowOff>266700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185988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185988" y="2309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6</xdr:row>
      <xdr:rowOff>266700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185988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7</xdr:row>
      <xdr:rowOff>266700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185988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15</xdr:row>
      <xdr:rowOff>266700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185988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16</xdr:row>
      <xdr:rowOff>266700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185988" y="3138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266700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185988" y="3471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185988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185988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266700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185988" y="3471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27</xdr:row>
      <xdr:rowOff>266700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18598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1</xdr:row>
      <xdr:rowOff>137160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071688" y="3990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18598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</xdr:row>
      <xdr:rowOff>266700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185988" y="5286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18598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185988" y="130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185988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185988" y="2309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185988" y="2309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185988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185988" y="2309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185988" y="2976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185988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185988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185988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185988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185988" y="431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185988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1</xdr:row>
      <xdr:rowOff>137160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071688" y="3990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23</xdr:row>
      <xdr:rowOff>266700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27</xdr:row>
      <xdr:rowOff>266700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0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0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0" y="4643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266700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185988" y="3471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23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185988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23</xdr:row>
      <xdr:rowOff>266700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0" y="431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0" y="431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0" y="431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6</xdr:row>
      <xdr:rowOff>266700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0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6</xdr:row>
      <xdr:rowOff>266700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185988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6</xdr:row>
      <xdr:rowOff>137160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071688" y="144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6</xdr:row>
      <xdr:rowOff>266700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185988" y="1471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6</xdr:row>
      <xdr:rowOff>137160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071688" y="144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185988" y="2976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185988" y="2976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185988" y="2976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185988" y="2976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17</xdr:row>
      <xdr:rowOff>266700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17</xdr:row>
      <xdr:rowOff>266700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185988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185988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185988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185988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185988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18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185988" y="330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20</xdr:row>
      <xdr:rowOff>266700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0" y="3805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21</xdr:row>
      <xdr:rowOff>266700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0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185988" y="3643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185988" y="3643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185988" y="3643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185988" y="3643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28</xdr:row>
      <xdr:rowOff>266700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29</xdr:row>
      <xdr:rowOff>266700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0" y="5186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0</xdr:colOff>
      <xdr:row>29</xdr:row>
      <xdr:rowOff>137160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0" y="5113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114300</xdr:colOff>
      <xdr:row>28</xdr:row>
      <xdr:rowOff>266700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143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29</xdr:row>
      <xdr:rowOff>266700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2185988" y="5186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30</xdr:row>
      <xdr:rowOff>266700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2185988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30</xdr:row>
      <xdr:rowOff>137160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2071688" y="5328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29</xdr:row>
      <xdr:rowOff>266700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2185988" y="5186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114300</xdr:colOff>
      <xdr:row>30</xdr:row>
      <xdr:rowOff>266700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185988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40</xdr:row>
      <xdr:rowOff>137160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071688" y="69832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40</xdr:row>
      <xdr:rowOff>137160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071688" y="69832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58</xdr:row>
      <xdr:rowOff>137160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071688" y="99836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73</xdr:row>
      <xdr:rowOff>137160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071688" y="121505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69</xdr:row>
      <xdr:rowOff>137160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071688" y="1148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74</xdr:row>
      <xdr:rowOff>137160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071688" y="123172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78</xdr:row>
      <xdr:rowOff>137160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071688" y="12984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27</xdr:row>
      <xdr:rowOff>266700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6817519" y="5136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28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817519" y="5131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</xdr:row>
      <xdr:rowOff>266700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817519" y="5286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</xdr:row>
      <xdr:rowOff>266700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817519" y="5286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6</xdr:row>
      <xdr:rowOff>266700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6817519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6</xdr:row>
      <xdr:rowOff>266700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6817519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6817519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6817519" y="1643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6817519" y="1643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6</xdr:row>
      <xdr:rowOff>266700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6817519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0</xdr:colOff>
      <xdr:row>6</xdr:row>
      <xdr:rowOff>137160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6703219" y="1613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6</xdr:row>
      <xdr:rowOff>266700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6817519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0</xdr:colOff>
      <xdr:row>6</xdr:row>
      <xdr:rowOff>137160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6703219" y="1613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16</xdr:row>
      <xdr:rowOff>266700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6817519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6817519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6817519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6817519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6817519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6817519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266700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6817519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266700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817519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817519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266700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817519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817519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817519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817519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817519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114300</xdr:colOff>
      <xdr:row>18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817519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0</xdr:colOff>
      <xdr:row>73</xdr:row>
      <xdr:rowOff>137160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703219" y="12638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3"/>
  <sheetViews>
    <sheetView tabSelected="1" topLeftCell="A41" zoomScale="80" zoomScaleNormal="80" zoomScaleSheetLayoutView="90" workbookViewId="0">
      <pane xSplit="1" topLeftCell="P1" activePane="topRight" state="frozen"/>
      <selection pane="topRight" activeCell="T75" sqref="T75"/>
    </sheetView>
  </sheetViews>
  <sheetFormatPr defaultColWidth="8.88671875" defaultRowHeight="15" x14ac:dyDescent="0.25"/>
  <cols>
    <col min="1" max="1" width="37" style="2" bestFit="1" customWidth="1"/>
    <col min="2" max="2" width="15.6640625" style="2" bestFit="1" customWidth="1"/>
    <col min="3" max="11" width="14.5546875" style="2" bestFit="1" customWidth="1"/>
    <col min="12" max="12" width="8.109375" style="2" bestFit="1" customWidth="1"/>
    <col min="13" max="13" width="8.6640625" style="62" bestFit="1" customWidth="1"/>
    <col min="14" max="14" width="8.33203125" style="2" bestFit="1" customWidth="1"/>
    <col min="15" max="15" width="15.6640625" style="2" bestFit="1" customWidth="1"/>
    <col min="16" max="16" width="8.88671875" style="2"/>
    <col min="17" max="17" width="37" style="2" bestFit="1" customWidth="1"/>
    <col min="18" max="18" width="15.6640625" style="2" bestFit="1" customWidth="1"/>
    <col min="19" max="19" width="15.5546875" style="2" bestFit="1" customWidth="1"/>
    <col min="20" max="20" width="99.33203125" style="2" bestFit="1" customWidth="1"/>
    <col min="21" max="16384" width="8.88671875" style="2"/>
  </cols>
  <sheetData>
    <row r="1" spans="1:20" ht="16.2" thickBot="1" x14ac:dyDescent="0.3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0" ht="46.8" x14ac:dyDescent="0.3">
      <c r="A2" s="3" t="s">
        <v>47</v>
      </c>
      <c r="B2" s="4" t="s">
        <v>18</v>
      </c>
      <c r="C2" s="5">
        <v>45130</v>
      </c>
      <c r="D2" s="6">
        <v>45161</v>
      </c>
      <c r="E2" s="6">
        <v>45192</v>
      </c>
      <c r="F2" s="6">
        <v>45222</v>
      </c>
      <c r="G2" s="7">
        <v>45253</v>
      </c>
      <c r="H2" s="7">
        <v>45283</v>
      </c>
      <c r="I2" s="6">
        <v>44950</v>
      </c>
      <c r="J2" s="6">
        <v>44981</v>
      </c>
      <c r="K2" s="6">
        <v>45009</v>
      </c>
      <c r="L2" s="6">
        <v>45040</v>
      </c>
      <c r="M2" s="6">
        <v>45070</v>
      </c>
      <c r="N2" s="6">
        <v>45101</v>
      </c>
      <c r="O2" s="8" t="s">
        <v>12</v>
      </c>
      <c r="Q2" s="3" t="s">
        <v>47</v>
      </c>
      <c r="R2" s="4" t="s">
        <v>18</v>
      </c>
      <c r="S2" s="9" t="s">
        <v>76</v>
      </c>
    </row>
    <row r="3" spans="1:20" ht="15.6" x14ac:dyDescent="0.3">
      <c r="A3" s="10" t="s">
        <v>40</v>
      </c>
      <c r="B3" s="11">
        <f>SUM(B4)</f>
        <v>327920</v>
      </c>
      <c r="C3" s="11">
        <f t="shared" ref="C3:O3" si="0">SUM(C4)</f>
        <v>26115.48</v>
      </c>
      <c r="D3" s="11">
        <f t="shared" si="0"/>
        <v>31478.22</v>
      </c>
      <c r="E3" s="11">
        <f t="shared" si="0"/>
        <v>28729.71</v>
      </c>
      <c r="F3" s="11">
        <f t="shared" si="0"/>
        <v>25103.96</v>
      </c>
      <c r="G3" s="11">
        <f t="shared" si="0"/>
        <v>24816.46</v>
      </c>
      <c r="H3" s="11">
        <f t="shared" si="0"/>
        <v>23672.06</v>
      </c>
      <c r="I3" s="11">
        <f t="shared" si="0"/>
        <v>26037.91</v>
      </c>
      <c r="J3" s="11">
        <f t="shared" si="0"/>
        <v>31658.39</v>
      </c>
      <c r="K3" s="11">
        <f t="shared" si="0"/>
        <v>24081.81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2">
        <f t="shared" si="0"/>
        <v>241694</v>
      </c>
      <c r="Q3" s="10" t="s">
        <v>40</v>
      </c>
      <c r="R3" s="11">
        <f>SUM(R4)</f>
        <v>327920</v>
      </c>
      <c r="S3" s="11">
        <f>SUM(S4)</f>
        <v>315504</v>
      </c>
    </row>
    <row r="4" spans="1:20" ht="15.6" x14ac:dyDescent="0.3">
      <c r="A4" s="13" t="s">
        <v>11</v>
      </c>
      <c r="B4" s="14">
        <v>327920</v>
      </c>
      <c r="C4" s="15">
        <v>26115.48</v>
      </c>
      <c r="D4" s="14">
        <v>31478.22</v>
      </c>
      <c r="E4" s="14">
        <v>28729.71</v>
      </c>
      <c r="F4" s="14">
        <v>25103.96</v>
      </c>
      <c r="G4" s="16">
        <v>24816.46</v>
      </c>
      <c r="H4" s="16">
        <v>23672.06</v>
      </c>
      <c r="I4" s="14">
        <v>26037.91</v>
      </c>
      <c r="J4" s="14">
        <v>31658.39</v>
      </c>
      <c r="K4" s="14">
        <v>24081.81</v>
      </c>
      <c r="L4" s="14"/>
      <c r="M4" s="14"/>
      <c r="N4" s="14"/>
      <c r="O4" s="17">
        <f>SUM(C4:N4)</f>
        <v>241694</v>
      </c>
      <c r="Q4" s="13" t="s">
        <v>11</v>
      </c>
      <c r="R4" s="14">
        <v>327920</v>
      </c>
      <c r="S4" s="18">
        <v>315504</v>
      </c>
      <c r="T4" s="2" t="s">
        <v>81</v>
      </c>
    </row>
    <row r="5" spans="1:20" ht="15.6" x14ac:dyDescent="0.3">
      <c r="A5" s="19" t="s">
        <v>39</v>
      </c>
      <c r="B5" s="20">
        <f>SUM(B6:B7)</f>
        <v>21000</v>
      </c>
      <c r="C5" s="20">
        <f t="shared" ref="C5:O5" si="1">SUM(C6:C7)</f>
        <v>3750</v>
      </c>
      <c r="D5" s="20">
        <f t="shared" si="1"/>
        <v>0</v>
      </c>
      <c r="E5" s="20">
        <f t="shared" si="1"/>
        <v>3750</v>
      </c>
      <c r="F5" s="20">
        <f t="shared" si="1"/>
        <v>0</v>
      </c>
      <c r="G5" s="20">
        <f t="shared" si="1"/>
        <v>0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0</v>
      </c>
      <c r="M5" s="20">
        <f t="shared" si="1"/>
        <v>0</v>
      </c>
      <c r="N5" s="20">
        <f t="shared" si="1"/>
        <v>0</v>
      </c>
      <c r="O5" s="21">
        <f t="shared" si="1"/>
        <v>7500</v>
      </c>
      <c r="Q5" s="19" t="s">
        <v>39</v>
      </c>
      <c r="R5" s="20">
        <f>SUM(R6:R7)</f>
        <v>21000</v>
      </c>
      <c r="S5" s="20">
        <f>SUM(S6:S7)</f>
        <v>0</v>
      </c>
    </row>
    <row r="6" spans="1:20" ht="15.6" x14ac:dyDescent="0.3">
      <c r="A6" s="13" t="s">
        <v>0</v>
      </c>
      <c r="B6" s="14">
        <v>15000</v>
      </c>
      <c r="C6" s="15">
        <v>3750</v>
      </c>
      <c r="D6" s="14"/>
      <c r="E6" s="14">
        <v>3750</v>
      </c>
      <c r="F6" s="14">
        <v>0</v>
      </c>
      <c r="G6" s="16"/>
      <c r="H6" s="16"/>
      <c r="I6" s="14"/>
      <c r="J6" s="14"/>
      <c r="K6" s="14"/>
      <c r="L6" s="14"/>
      <c r="M6" s="14"/>
      <c r="N6" s="14"/>
      <c r="O6" s="17">
        <f>SUM(C6:N6)</f>
        <v>7500</v>
      </c>
      <c r="Q6" s="13" t="s">
        <v>0</v>
      </c>
      <c r="R6" s="14">
        <v>15000</v>
      </c>
      <c r="S6" s="18">
        <v>0</v>
      </c>
    </row>
    <row r="7" spans="1:20" ht="15.6" x14ac:dyDescent="0.3">
      <c r="A7" s="13" t="s">
        <v>7</v>
      </c>
      <c r="B7" s="14">
        <v>6000</v>
      </c>
      <c r="C7" s="15"/>
      <c r="D7" s="14"/>
      <c r="E7" s="14"/>
      <c r="F7" s="14">
        <v>0</v>
      </c>
      <c r="G7" s="16"/>
      <c r="H7" s="16"/>
      <c r="I7" s="14"/>
      <c r="J7" s="14"/>
      <c r="K7" s="14"/>
      <c r="L7" s="14"/>
      <c r="M7" s="14"/>
      <c r="N7" s="14"/>
      <c r="O7" s="17">
        <f>SUM(C7:N7)</f>
        <v>0</v>
      </c>
      <c r="Q7" s="13" t="s">
        <v>7</v>
      </c>
      <c r="R7" s="14">
        <v>6000</v>
      </c>
      <c r="S7" s="18">
        <v>0</v>
      </c>
    </row>
    <row r="8" spans="1:20" ht="15.6" x14ac:dyDescent="0.3">
      <c r="A8" s="19" t="s">
        <v>41</v>
      </c>
      <c r="B8" s="20">
        <f>SUM(B9:B10)</f>
        <v>4000</v>
      </c>
      <c r="C8" s="20">
        <f>SUM(C9:C10)</f>
        <v>376.58000000000004</v>
      </c>
      <c r="D8" s="20">
        <f t="shared" ref="D8:N8" si="2">SUM(D9:D10)</f>
        <v>367.43</v>
      </c>
      <c r="E8" s="20">
        <f t="shared" si="2"/>
        <v>536.93000000000006</v>
      </c>
      <c r="F8" s="20">
        <v>151.44999999999999</v>
      </c>
      <c r="G8" s="20">
        <f t="shared" si="2"/>
        <v>326.93</v>
      </c>
      <c r="H8" s="20">
        <f t="shared" si="2"/>
        <v>151.96</v>
      </c>
      <c r="I8" s="20">
        <f t="shared" si="2"/>
        <v>334.36</v>
      </c>
      <c r="J8" s="20">
        <f t="shared" si="2"/>
        <v>320.14999999999998</v>
      </c>
      <c r="K8" s="20">
        <f t="shared" si="2"/>
        <v>163.41999999999999</v>
      </c>
      <c r="L8" s="20">
        <f t="shared" si="2"/>
        <v>0</v>
      </c>
      <c r="M8" s="20">
        <f t="shared" si="2"/>
        <v>0</v>
      </c>
      <c r="N8" s="20">
        <f t="shared" si="2"/>
        <v>0</v>
      </c>
      <c r="O8" s="21">
        <f>SUM(O9:O10)</f>
        <v>2729.2100000000005</v>
      </c>
      <c r="Q8" s="19" t="s">
        <v>41</v>
      </c>
      <c r="R8" s="20">
        <f>SUM(R9:R10)</f>
        <v>4000</v>
      </c>
      <c r="S8" s="20">
        <f>SUM(S9:S10)</f>
        <v>3250</v>
      </c>
    </row>
    <row r="9" spans="1:20" ht="15.6" x14ac:dyDescent="0.3">
      <c r="A9" s="13" t="s">
        <v>42</v>
      </c>
      <c r="B9" s="14">
        <v>3500</v>
      </c>
      <c r="C9" s="15">
        <v>353.48</v>
      </c>
      <c r="D9" s="14">
        <v>317.43</v>
      </c>
      <c r="E9" s="14">
        <v>311.93</v>
      </c>
      <c r="F9" s="14">
        <v>151.44999999999999</v>
      </c>
      <c r="G9" s="16">
        <v>151.93</v>
      </c>
      <c r="H9" s="16">
        <v>151.96</v>
      </c>
      <c r="I9" s="14">
        <v>209.36</v>
      </c>
      <c r="J9" s="14">
        <v>195.15</v>
      </c>
      <c r="K9" s="14">
        <v>163.41999999999999</v>
      </c>
      <c r="L9" s="14"/>
      <c r="M9" s="14"/>
      <c r="N9" s="14"/>
      <c r="O9" s="17">
        <f>SUM(C9:N9)</f>
        <v>2006.1100000000006</v>
      </c>
      <c r="Q9" s="13" t="s">
        <v>42</v>
      </c>
      <c r="R9" s="14">
        <v>3500</v>
      </c>
      <c r="S9" s="18">
        <v>2500</v>
      </c>
      <c r="T9" s="2" t="s">
        <v>90</v>
      </c>
    </row>
    <row r="10" spans="1:20" ht="15.6" x14ac:dyDescent="0.3">
      <c r="A10" s="13" t="s">
        <v>50</v>
      </c>
      <c r="B10" s="14">
        <v>500</v>
      </c>
      <c r="C10" s="15">
        <v>23.1</v>
      </c>
      <c r="D10" s="14">
        <v>50</v>
      </c>
      <c r="E10" s="14">
        <v>225</v>
      </c>
      <c r="F10" s="14">
        <v>0</v>
      </c>
      <c r="G10" s="16">
        <v>175</v>
      </c>
      <c r="H10" s="16"/>
      <c r="I10" s="14">
        <v>125</v>
      </c>
      <c r="J10" s="14">
        <v>125</v>
      </c>
      <c r="K10" s="14">
        <v>0</v>
      </c>
      <c r="L10" s="14"/>
      <c r="M10" s="14"/>
      <c r="N10" s="14"/>
      <c r="O10" s="17">
        <f>SUM(C10:N10)</f>
        <v>723.1</v>
      </c>
      <c r="Q10" s="13" t="s">
        <v>50</v>
      </c>
      <c r="R10" s="14">
        <v>500</v>
      </c>
      <c r="S10" s="18">
        <v>750</v>
      </c>
    </row>
    <row r="11" spans="1:20" ht="15.6" x14ac:dyDescent="0.3">
      <c r="A11" s="19" t="s">
        <v>43</v>
      </c>
      <c r="B11" s="20">
        <f>SUM(B12:B15)</f>
        <v>15400</v>
      </c>
      <c r="C11" s="20">
        <f t="shared" ref="C11:O11" si="3">SUM(C12:C15)</f>
        <v>1140.76</v>
      </c>
      <c r="D11" s="20">
        <f t="shared" si="3"/>
        <v>1119.6500000000001</v>
      </c>
      <c r="E11" s="20">
        <f t="shared" si="3"/>
        <v>1269.06</v>
      </c>
      <c r="F11" s="20">
        <f t="shared" si="3"/>
        <v>1673.69</v>
      </c>
      <c r="G11" s="20">
        <f t="shared" si="3"/>
        <v>1696.29</v>
      </c>
      <c r="H11" s="20">
        <f t="shared" si="3"/>
        <v>1734.26</v>
      </c>
      <c r="I11" s="20">
        <f t="shared" si="3"/>
        <v>1611.82</v>
      </c>
      <c r="J11" s="20">
        <f t="shared" si="3"/>
        <v>2109.09</v>
      </c>
      <c r="K11" s="20">
        <f t="shared" si="3"/>
        <v>1762.08</v>
      </c>
      <c r="L11" s="20">
        <f t="shared" si="3"/>
        <v>0</v>
      </c>
      <c r="M11" s="20">
        <f t="shared" si="3"/>
        <v>0</v>
      </c>
      <c r="N11" s="20">
        <f t="shared" si="3"/>
        <v>0</v>
      </c>
      <c r="O11" s="20">
        <f t="shared" si="3"/>
        <v>14116.7</v>
      </c>
      <c r="Q11" s="19" t="s">
        <v>43</v>
      </c>
      <c r="R11" s="20">
        <f>SUM(R12:R15)</f>
        <v>15400</v>
      </c>
      <c r="S11" s="20">
        <f>SUM(S12:S15)</f>
        <v>19800</v>
      </c>
    </row>
    <row r="12" spans="1:20" ht="15.6" x14ac:dyDescent="0.3">
      <c r="A12" s="13" t="s">
        <v>66</v>
      </c>
      <c r="B12" s="14"/>
      <c r="C12" s="15">
        <v>24.49</v>
      </c>
      <c r="D12" s="14">
        <v>11.3</v>
      </c>
      <c r="E12" s="14">
        <v>33</v>
      </c>
      <c r="F12" s="14">
        <v>17.809999999999999</v>
      </c>
      <c r="G12" s="16">
        <v>11</v>
      </c>
      <c r="H12" s="16">
        <v>9.3000000000000007</v>
      </c>
      <c r="I12" s="14">
        <v>38.4</v>
      </c>
      <c r="J12" s="14">
        <v>14.81</v>
      </c>
      <c r="K12" s="14">
        <v>30</v>
      </c>
      <c r="L12" s="14"/>
      <c r="M12" s="14"/>
      <c r="N12" s="14"/>
      <c r="O12" s="17">
        <f>SUM(C12:N12)</f>
        <v>190.10999999999999</v>
      </c>
      <c r="Q12" s="13" t="s">
        <v>66</v>
      </c>
      <c r="R12" s="14"/>
      <c r="S12" s="18">
        <v>200</v>
      </c>
    </row>
    <row r="13" spans="1:20" ht="15.6" x14ac:dyDescent="0.3">
      <c r="A13" s="13" t="s">
        <v>45</v>
      </c>
      <c r="B13" s="14">
        <v>1500</v>
      </c>
      <c r="C13" s="15">
        <v>16.27</v>
      </c>
      <c r="D13" s="14">
        <v>8.35</v>
      </c>
      <c r="E13" s="14">
        <v>136.06</v>
      </c>
      <c r="F13" s="14">
        <v>155.88</v>
      </c>
      <c r="G13" s="16">
        <v>185.29</v>
      </c>
      <c r="H13" s="16">
        <v>224.96</v>
      </c>
      <c r="I13" s="14">
        <v>73.42</v>
      </c>
      <c r="J13" s="14">
        <v>569.28</v>
      </c>
      <c r="K13" s="14">
        <v>232.08</v>
      </c>
      <c r="L13" s="14"/>
      <c r="M13" s="14"/>
      <c r="N13" s="14"/>
      <c r="O13" s="17">
        <f>SUM(C13:N13)</f>
        <v>1601.59</v>
      </c>
      <c r="Q13" s="13" t="s">
        <v>45</v>
      </c>
      <c r="R13" s="14">
        <v>1500</v>
      </c>
      <c r="S13" s="18">
        <v>1500</v>
      </c>
    </row>
    <row r="14" spans="1:20" ht="15.6" x14ac:dyDescent="0.3">
      <c r="A14" s="13" t="s">
        <v>44</v>
      </c>
      <c r="B14" s="14">
        <v>700</v>
      </c>
      <c r="C14" s="15"/>
      <c r="D14" s="14"/>
      <c r="E14" s="14"/>
      <c r="F14" s="14">
        <v>0</v>
      </c>
      <c r="G14" s="16"/>
      <c r="H14" s="16"/>
      <c r="I14" s="14"/>
      <c r="J14" s="14">
        <v>25</v>
      </c>
      <c r="K14" s="14">
        <v>0</v>
      </c>
      <c r="L14" s="14"/>
      <c r="M14" s="14"/>
      <c r="N14" s="14"/>
      <c r="O14" s="17">
        <f>SUM(C14:N14)</f>
        <v>25</v>
      </c>
      <c r="Q14" s="13" t="s">
        <v>44</v>
      </c>
      <c r="R14" s="14">
        <v>700</v>
      </c>
      <c r="S14" s="18">
        <v>100</v>
      </c>
    </row>
    <row r="15" spans="1:20" ht="15.6" x14ac:dyDescent="0.3">
      <c r="A15" s="13" t="s">
        <v>46</v>
      </c>
      <c r="B15" s="14">
        <v>13200</v>
      </c>
      <c r="C15" s="15">
        <v>1100</v>
      </c>
      <c r="D15" s="16">
        <v>1100</v>
      </c>
      <c r="E15" s="16">
        <v>1100</v>
      </c>
      <c r="F15" s="16">
        <v>1500</v>
      </c>
      <c r="G15" s="16">
        <v>1500</v>
      </c>
      <c r="H15" s="16">
        <v>1500</v>
      </c>
      <c r="I15" s="14">
        <v>1500</v>
      </c>
      <c r="J15" s="14">
        <v>1500</v>
      </c>
      <c r="K15" s="14">
        <v>1500</v>
      </c>
      <c r="L15" s="14"/>
      <c r="M15" s="14"/>
      <c r="N15" s="14"/>
      <c r="O15" s="17">
        <f>SUM(C15:N15)</f>
        <v>12300</v>
      </c>
      <c r="Q15" s="13" t="s">
        <v>46</v>
      </c>
      <c r="R15" s="14">
        <v>13200</v>
      </c>
      <c r="S15" s="18">
        <v>18000</v>
      </c>
      <c r="T15" s="2" t="s">
        <v>80</v>
      </c>
    </row>
    <row r="16" spans="1:20" ht="15.6" x14ac:dyDescent="0.3">
      <c r="A16" s="19" t="s">
        <v>49</v>
      </c>
      <c r="B16" s="20">
        <v>0</v>
      </c>
      <c r="C16" s="20">
        <f t="shared" ref="C16:H16" si="4">SUM(C17)</f>
        <v>96.99</v>
      </c>
      <c r="D16" s="20">
        <f t="shared" si="4"/>
        <v>73.91</v>
      </c>
      <c r="E16" s="20">
        <f t="shared" si="4"/>
        <v>0</v>
      </c>
      <c r="F16" s="20">
        <f t="shared" si="4"/>
        <v>13.86</v>
      </c>
      <c r="G16" s="20">
        <f t="shared" si="4"/>
        <v>13.86</v>
      </c>
      <c r="H16" s="20">
        <f t="shared" si="4"/>
        <v>13.86</v>
      </c>
      <c r="I16" s="20">
        <f>SUM(I17)</f>
        <v>0</v>
      </c>
      <c r="J16" s="20">
        <f>SUM(J17:J19)</f>
        <v>0</v>
      </c>
      <c r="K16" s="20">
        <f>SUM(K17:K19)</f>
        <v>41.57</v>
      </c>
      <c r="L16" s="20">
        <f>SUM(L17:L19)</f>
        <v>0</v>
      </c>
      <c r="M16" s="20">
        <f>SUM(M17:M19)</f>
        <v>0</v>
      </c>
      <c r="N16" s="20">
        <f>SUM(N17:N19)</f>
        <v>0</v>
      </c>
      <c r="O16" s="21">
        <f>SUM(O17)</f>
        <v>254.05</v>
      </c>
      <c r="Q16" s="19" t="s">
        <v>49</v>
      </c>
      <c r="R16" s="20">
        <v>0</v>
      </c>
      <c r="S16" s="20">
        <f>SUM(S17)</f>
        <v>0</v>
      </c>
    </row>
    <row r="17" spans="1:20" ht="15.6" x14ac:dyDescent="0.3">
      <c r="A17" s="13" t="s">
        <v>48</v>
      </c>
      <c r="B17" s="14">
        <v>0</v>
      </c>
      <c r="C17" s="15">
        <v>96.99</v>
      </c>
      <c r="D17" s="14">
        <v>73.91</v>
      </c>
      <c r="E17" s="14">
        <v>0</v>
      </c>
      <c r="F17" s="14">
        <v>13.86</v>
      </c>
      <c r="G17" s="16">
        <v>13.86</v>
      </c>
      <c r="H17" s="16">
        <v>13.86</v>
      </c>
      <c r="I17" s="14"/>
      <c r="J17" s="14"/>
      <c r="K17" s="14">
        <v>41.57</v>
      </c>
      <c r="L17" s="14"/>
      <c r="M17" s="14"/>
      <c r="N17" s="14"/>
      <c r="O17" s="17">
        <f>SUM(C17:N17)</f>
        <v>254.05</v>
      </c>
      <c r="Q17" s="13" t="s">
        <v>48</v>
      </c>
      <c r="R17" s="14">
        <v>0</v>
      </c>
      <c r="S17" s="18">
        <v>0</v>
      </c>
    </row>
    <row r="18" spans="1:20" ht="15.6" x14ac:dyDescent="0.3">
      <c r="A18" s="19" t="s">
        <v>51</v>
      </c>
      <c r="B18" s="20">
        <f>B19</f>
        <v>3000</v>
      </c>
      <c r="C18" s="20">
        <f t="shared" ref="C18:O18" si="5">C19</f>
        <v>0</v>
      </c>
      <c r="D18" s="20">
        <f t="shared" si="5"/>
        <v>0</v>
      </c>
      <c r="E18" s="20">
        <f t="shared" si="5"/>
        <v>0</v>
      </c>
      <c r="F18" s="20">
        <f t="shared" si="5"/>
        <v>0</v>
      </c>
      <c r="G18" s="20">
        <f t="shared" si="5"/>
        <v>0</v>
      </c>
      <c r="H18" s="20">
        <f t="shared" si="5"/>
        <v>0</v>
      </c>
      <c r="I18" s="20">
        <f t="shared" si="5"/>
        <v>5101.16</v>
      </c>
      <c r="J18" s="20">
        <f t="shared" si="5"/>
        <v>0</v>
      </c>
      <c r="K18" s="20">
        <f t="shared" si="5"/>
        <v>0</v>
      </c>
      <c r="L18" s="20">
        <f t="shared" si="5"/>
        <v>0</v>
      </c>
      <c r="M18" s="20">
        <f t="shared" si="5"/>
        <v>0</v>
      </c>
      <c r="N18" s="20">
        <f t="shared" si="5"/>
        <v>0</v>
      </c>
      <c r="O18" s="21">
        <f t="shared" si="5"/>
        <v>5101.16</v>
      </c>
      <c r="Q18" s="19" t="s">
        <v>51</v>
      </c>
      <c r="R18" s="20">
        <f>R19</f>
        <v>3000</v>
      </c>
      <c r="S18" s="20">
        <f>S19</f>
        <v>5000</v>
      </c>
    </row>
    <row r="19" spans="1:20" ht="15.6" x14ac:dyDescent="0.3">
      <c r="A19" s="13" t="s">
        <v>1</v>
      </c>
      <c r="B19" s="14">
        <v>3000</v>
      </c>
      <c r="C19" s="15"/>
      <c r="D19" s="14"/>
      <c r="E19" s="14">
        <v>0</v>
      </c>
      <c r="F19" s="14">
        <v>0</v>
      </c>
      <c r="G19" s="16"/>
      <c r="H19" s="16"/>
      <c r="I19" s="14">
        <v>5101.16</v>
      </c>
      <c r="J19" s="14"/>
      <c r="K19" s="14"/>
      <c r="L19" s="14"/>
      <c r="M19" s="14"/>
      <c r="N19" s="14"/>
      <c r="O19" s="17">
        <f>SUM(C19:N19)</f>
        <v>5101.16</v>
      </c>
      <c r="Q19" s="13" t="s">
        <v>1</v>
      </c>
      <c r="R19" s="14">
        <v>3000</v>
      </c>
      <c r="S19" s="18">
        <v>5000</v>
      </c>
    </row>
    <row r="20" spans="1:20" ht="15.6" x14ac:dyDescent="0.3">
      <c r="A20" s="19" t="s">
        <v>52</v>
      </c>
      <c r="B20" s="20">
        <f>SUM(B21:B22)</f>
        <v>1490</v>
      </c>
      <c r="C20" s="20">
        <f t="shared" ref="C20:O20" si="6">SUM(C21:C22)</f>
        <v>0</v>
      </c>
      <c r="D20" s="20">
        <f t="shared" si="6"/>
        <v>0</v>
      </c>
      <c r="E20" s="20">
        <f t="shared" si="6"/>
        <v>507.35</v>
      </c>
      <c r="F20" s="20">
        <f t="shared" si="6"/>
        <v>1070.6600000000001</v>
      </c>
      <c r="G20" s="20">
        <f t="shared" si="6"/>
        <v>0</v>
      </c>
      <c r="H20" s="20">
        <f t="shared" si="6"/>
        <v>0</v>
      </c>
      <c r="I20" s="20">
        <f t="shared" si="6"/>
        <v>0</v>
      </c>
      <c r="J20" s="20">
        <f t="shared" si="6"/>
        <v>0</v>
      </c>
      <c r="K20" s="20">
        <f t="shared" si="6"/>
        <v>0</v>
      </c>
      <c r="L20" s="20">
        <f t="shared" si="6"/>
        <v>0</v>
      </c>
      <c r="M20" s="20">
        <f t="shared" si="6"/>
        <v>0</v>
      </c>
      <c r="N20" s="20">
        <f t="shared" si="6"/>
        <v>0</v>
      </c>
      <c r="O20" s="21">
        <f t="shared" si="6"/>
        <v>1578.0100000000002</v>
      </c>
      <c r="Q20" s="19" t="s">
        <v>52</v>
      </c>
      <c r="R20" s="20">
        <f>SUM(R21:R22)</f>
        <v>1490</v>
      </c>
      <c r="S20" s="20">
        <f>SUM(S21:S22)</f>
        <v>1570</v>
      </c>
    </row>
    <row r="21" spans="1:20" ht="15.6" x14ac:dyDescent="0.3">
      <c r="A21" s="13" t="s">
        <v>53</v>
      </c>
      <c r="B21" s="14">
        <v>1070</v>
      </c>
      <c r="C21" s="15"/>
      <c r="D21" s="14"/>
      <c r="E21" s="14"/>
      <c r="F21" s="14">
        <v>1070.6600000000001</v>
      </c>
      <c r="G21" s="16"/>
      <c r="H21" s="16"/>
      <c r="I21" s="14"/>
      <c r="J21" s="14"/>
      <c r="K21" s="14"/>
      <c r="L21" s="14"/>
      <c r="M21" s="14"/>
      <c r="N21" s="14"/>
      <c r="O21" s="17">
        <f t="shared" ref="O21:O26" si="7">SUM(C21:N21)</f>
        <v>1070.6600000000001</v>
      </c>
      <c r="Q21" s="13" t="s">
        <v>53</v>
      </c>
      <c r="R21" s="14">
        <v>1070</v>
      </c>
      <c r="S21" s="18">
        <v>1070</v>
      </c>
    </row>
    <row r="22" spans="1:20" ht="15.6" x14ac:dyDescent="0.3">
      <c r="A22" s="13" t="s">
        <v>13</v>
      </c>
      <c r="B22" s="14">
        <v>420</v>
      </c>
      <c r="C22" s="15"/>
      <c r="D22" s="14"/>
      <c r="E22" s="14">
        <v>507.35</v>
      </c>
      <c r="F22" s="14"/>
      <c r="G22" s="16"/>
      <c r="H22" s="16"/>
      <c r="I22" s="14"/>
      <c r="J22" s="14"/>
      <c r="K22" s="14"/>
      <c r="L22" s="14"/>
      <c r="M22" s="14"/>
      <c r="N22" s="14"/>
      <c r="O22" s="17">
        <f t="shared" si="7"/>
        <v>507.35</v>
      </c>
      <c r="Q22" s="13" t="s">
        <v>13</v>
      </c>
      <c r="R22" s="14">
        <v>420</v>
      </c>
      <c r="S22" s="18">
        <v>500</v>
      </c>
    </row>
    <row r="23" spans="1:20" ht="15.6" x14ac:dyDescent="0.3">
      <c r="A23" s="19" t="s">
        <v>43</v>
      </c>
      <c r="B23" s="20">
        <f t="shared" ref="B23:N23" si="8">SUM(B24:B26)</f>
        <v>12840</v>
      </c>
      <c r="C23" s="20">
        <f t="shared" si="8"/>
        <v>1169.46</v>
      </c>
      <c r="D23" s="20">
        <f t="shared" si="8"/>
        <v>1771.79</v>
      </c>
      <c r="E23" s="20">
        <f t="shared" si="8"/>
        <v>1846.31</v>
      </c>
      <c r="F23" s="20">
        <f t="shared" si="8"/>
        <v>1284.5700000000002</v>
      </c>
      <c r="G23" s="20">
        <f t="shared" si="8"/>
        <v>1484.15</v>
      </c>
      <c r="H23" s="20">
        <f t="shared" si="8"/>
        <v>1373.67</v>
      </c>
      <c r="I23" s="20">
        <f t="shared" si="8"/>
        <v>1560.7</v>
      </c>
      <c r="J23" s="20">
        <f t="shared" si="8"/>
        <v>1686.92</v>
      </c>
      <c r="K23" s="20">
        <f t="shared" si="8"/>
        <v>1438.52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1">
        <f t="shared" si="7"/>
        <v>13616.09</v>
      </c>
      <c r="Q23" s="19" t="s">
        <v>43</v>
      </c>
      <c r="R23" s="20">
        <f>SUM(R24:R26)</f>
        <v>12840</v>
      </c>
      <c r="S23" s="20">
        <f>SUM(S24:S26)</f>
        <v>12850</v>
      </c>
    </row>
    <row r="24" spans="1:20" ht="15.6" x14ac:dyDescent="0.3">
      <c r="A24" s="13" t="s">
        <v>4</v>
      </c>
      <c r="B24" s="14">
        <v>40</v>
      </c>
      <c r="C24" s="15">
        <v>4.28</v>
      </c>
      <c r="D24" s="14">
        <v>5.49</v>
      </c>
      <c r="E24" s="14">
        <v>5.37</v>
      </c>
      <c r="F24" s="14">
        <v>6.15</v>
      </c>
      <c r="G24" s="16">
        <v>6.34</v>
      </c>
      <c r="H24" s="14">
        <v>6.29</v>
      </c>
      <c r="I24" s="14">
        <v>6.93</v>
      </c>
      <c r="J24" s="14">
        <v>6.6</v>
      </c>
      <c r="K24" s="14">
        <v>7.04</v>
      </c>
      <c r="L24" s="14"/>
      <c r="M24" s="14"/>
      <c r="N24" s="14"/>
      <c r="O24" s="17">
        <f t="shared" si="7"/>
        <v>54.49</v>
      </c>
      <c r="Q24" s="13" t="s">
        <v>4</v>
      </c>
      <c r="R24" s="14">
        <v>40</v>
      </c>
      <c r="S24" s="18">
        <v>50</v>
      </c>
    </row>
    <row r="25" spans="1:20" ht="15.6" x14ac:dyDescent="0.3">
      <c r="A25" s="13" t="s">
        <v>15</v>
      </c>
      <c r="B25" s="14">
        <v>800</v>
      </c>
      <c r="C25" s="15">
        <v>110.95</v>
      </c>
      <c r="D25" s="14">
        <v>100.97</v>
      </c>
      <c r="E25" s="14">
        <v>94.58</v>
      </c>
      <c r="F25" s="14">
        <v>104.5</v>
      </c>
      <c r="G25" s="16">
        <v>98.1</v>
      </c>
      <c r="H25" s="14">
        <v>94.95</v>
      </c>
      <c r="I25" s="14">
        <v>63.53</v>
      </c>
      <c r="J25" s="14">
        <v>38.83</v>
      </c>
      <c r="K25" s="14">
        <v>38.869999999999997</v>
      </c>
      <c r="L25" s="14"/>
      <c r="M25" s="14"/>
      <c r="N25" s="14"/>
      <c r="O25" s="17">
        <f t="shared" si="7"/>
        <v>745.28000000000009</v>
      </c>
      <c r="Q25" s="13" t="s">
        <v>15</v>
      </c>
      <c r="R25" s="14">
        <v>800</v>
      </c>
      <c r="S25" s="18">
        <v>800</v>
      </c>
    </row>
    <row r="26" spans="1:20" ht="15.6" x14ac:dyDescent="0.3">
      <c r="A26" s="13" t="s">
        <v>5</v>
      </c>
      <c r="B26" s="14">
        <v>12000</v>
      </c>
      <c r="C26" s="15">
        <v>1054.23</v>
      </c>
      <c r="D26" s="16">
        <v>1665.33</v>
      </c>
      <c r="E26" s="16">
        <v>1746.36</v>
      </c>
      <c r="F26" s="16">
        <v>1173.92</v>
      </c>
      <c r="G26" s="16">
        <v>1379.71</v>
      </c>
      <c r="H26" s="16">
        <v>1272.43</v>
      </c>
      <c r="I26" s="14">
        <v>1490.24</v>
      </c>
      <c r="J26" s="14">
        <v>1641.49</v>
      </c>
      <c r="K26" s="14">
        <v>1392.61</v>
      </c>
      <c r="L26" s="14"/>
      <c r="M26" s="14"/>
      <c r="N26" s="14"/>
      <c r="O26" s="17">
        <f t="shared" si="7"/>
        <v>12816.32</v>
      </c>
      <c r="Q26" s="13" t="s">
        <v>5</v>
      </c>
      <c r="R26" s="14">
        <v>12000</v>
      </c>
      <c r="S26" s="18">
        <v>12000</v>
      </c>
    </row>
    <row r="27" spans="1:20" ht="16.2" thickBot="1" x14ac:dyDescent="0.35">
      <c r="A27" s="22" t="s">
        <v>6</v>
      </c>
      <c r="B27" s="23">
        <f>SUM(B3+B5+B8+B11+B16+B18+B20+B23)</f>
        <v>385650</v>
      </c>
      <c r="C27" s="23">
        <f t="shared" ref="C27:O27" si="9">SUM(C3+C5+C8+C11+C16+C18+C20+C23)</f>
        <v>32649.27</v>
      </c>
      <c r="D27" s="23">
        <f t="shared" si="9"/>
        <v>34811.000000000007</v>
      </c>
      <c r="E27" s="23">
        <f t="shared" si="9"/>
        <v>36639.359999999993</v>
      </c>
      <c r="F27" s="23">
        <f t="shared" si="9"/>
        <v>29298.19</v>
      </c>
      <c r="G27" s="23">
        <f t="shared" si="9"/>
        <v>28337.690000000002</v>
      </c>
      <c r="H27" s="23">
        <f t="shared" si="9"/>
        <v>26945.809999999998</v>
      </c>
      <c r="I27" s="23">
        <f t="shared" si="9"/>
        <v>34645.949999999997</v>
      </c>
      <c r="J27" s="23">
        <f t="shared" si="9"/>
        <v>35774.550000000003</v>
      </c>
      <c r="K27" s="23">
        <f t="shared" si="9"/>
        <v>27487.399999999998</v>
      </c>
      <c r="L27" s="23">
        <f t="shared" si="9"/>
        <v>0</v>
      </c>
      <c r="M27" s="23">
        <f t="shared" si="9"/>
        <v>0</v>
      </c>
      <c r="N27" s="23">
        <f t="shared" si="9"/>
        <v>0</v>
      </c>
      <c r="O27" s="23">
        <f t="shared" si="9"/>
        <v>286589.21999999997</v>
      </c>
      <c r="Q27" s="24" t="s">
        <v>88</v>
      </c>
      <c r="R27" s="25"/>
      <c r="S27" s="25">
        <v>11939.11</v>
      </c>
    </row>
    <row r="28" spans="1:20" ht="16.2" thickBot="1" x14ac:dyDescent="0.3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Q28" s="24" t="s">
        <v>77</v>
      </c>
      <c r="R28" s="26">
        <v>0</v>
      </c>
      <c r="S28" s="26">
        <v>174200</v>
      </c>
      <c r="T28" s="2" t="s">
        <v>79</v>
      </c>
    </row>
    <row r="29" spans="1:20" ht="31.2" x14ac:dyDescent="0.3">
      <c r="A29" s="27" t="s">
        <v>2</v>
      </c>
      <c r="B29" s="28" t="s">
        <v>18</v>
      </c>
      <c r="C29" s="29">
        <v>45130</v>
      </c>
      <c r="D29" s="30">
        <v>45161</v>
      </c>
      <c r="E29" s="30">
        <v>45192</v>
      </c>
      <c r="F29" s="30">
        <v>45222</v>
      </c>
      <c r="G29" s="31">
        <v>45253</v>
      </c>
      <c r="H29" s="31">
        <v>45283</v>
      </c>
      <c r="I29" s="30">
        <v>44950</v>
      </c>
      <c r="J29" s="30">
        <v>44981</v>
      </c>
      <c r="K29" s="30">
        <v>45009</v>
      </c>
      <c r="L29" s="30">
        <v>45040</v>
      </c>
      <c r="M29" s="30">
        <v>45070</v>
      </c>
      <c r="N29" s="30">
        <v>45101</v>
      </c>
      <c r="O29" s="32" t="s">
        <v>12</v>
      </c>
      <c r="Q29" s="33" t="s">
        <v>6</v>
      </c>
      <c r="R29" s="34">
        <f>SUM(R3+R5+R8+R11+R16+R18+R20+R23+R28)</f>
        <v>385650</v>
      </c>
      <c r="S29" s="34">
        <f>SUM(S3+S5+S8+S11+S16+S18+S20+S23+S27+S28)</f>
        <v>544113.11</v>
      </c>
    </row>
    <row r="30" spans="1:20" ht="15.6" x14ac:dyDescent="0.3">
      <c r="A30" s="19" t="s">
        <v>28</v>
      </c>
      <c r="B30" s="20">
        <v>22000</v>
      </c>
      <c r="C30" s="35">
        <v>1529.94</v>
      </c>
      <c r="D30" s="20">
        <v>1442.28</v>
      </c>
      <c r="E30" s="20">
        <v>1818.4</v>
      </c>
      <c r="F30" s="20">
        <v>2100.77</v>
      </c>
      <c r="G30" s="36">
        <v>2084.61</v>
      </c>
      <c r="H30" s="36">
        <v>1833.19</v>
      </c>
      <c r="I30" s="20">
        <v>2227.0100000000002</v>
      </c>
      <c r="J30" s="20">
        <v>2003</v>
      </c>
      <c r="K30" s="20">
        <v>1607.53</v>
      </c>
      <c r="L30" s="20"/>
      <c r="M30" s="20"/>
      <c r="N30" s="20"/>
      <c r="O30" s="21">
        <f t="shared" ref="O30:O39" si="10">SUM(C30:N30)</f>
        <v>16646.730000000003</v>
      </c>
    </row>
    <row r="31" spans="1:20" ht="46.8" x14ac:dyDescent="0.3">
      <c r="A31" s="19" t="s">
        <v>27</v>
      </c>
      <c r="B31" s="20">
        <f>SUM(B32:B35)</f>
        <v>8000</v>
      </c>
      <c r="C31" s="20">
        <f t="shared" ref="C31:N31" si="11">SUM(C32:C35)</f>
        <v>577.53</v>
      </c>
      <c r="D31" s="20">
        <f>SUM(D32:D35)</f>
        <v>502.77</v>
      </c>
      <c r="E31" s="20">
        <f t="shared" si="11"/>
        <v>494.64</v>
      </c>
      <c r="F31" s="20">
        <f t="shared" si="11"/>
        <v>470.91999999999996</v>
      </c>
      <c r="G31" s="20">
        <f t="shared" si="11"/>
        <v>523.37</v>
      </c>
      <c r="H31" s="20">
        <f t="shared" si="11"/>
        <v>647.64</v>
      </c>
      <c r="I31" s="20">
        <f t="shared" si="11"/>
        <v>486.03000000000003</v>
      </c>
      <c r="J31" s="20">
        <f t="shared" si="11"/>
        <v>7.15</v>
      </c>
      <c r="K31" s="20">
        <f t="shared" si="11"/>
        <v>1.1099999999999999</v>
      </c>
      <c r="L31" s="20">
        <f t="shared" si="11"/>
        <v>0</v>
      </c>
      <c r="M31" s="20">
        <f t="shared" si="11"/>
        <v>0</v>
      </c>
      <c r="N31" s="20">
        <f t="shared" si="11"/>
        <v>0</v>
      </c>
      <c r="O31" s="20">
        <f>SUM(O32:O35)</f>
        <v>3711.1600000000003</v>
      </c>
      <c r="Q31" s="37" t="s">
        <v>2</v>
      </c>
      <c r="R31" s="38" t="s">
        <v>18</v>
      </c>
      <c r="S31" s="9" t="s">
        <v>76</v>
      </c>
    </row>
    <row r="32" spans="1:20" ht="15.6" x14ac:dyDescent="0.3">
      <c r="A32" s="13" t="s">
        <v>19</v>
      </c>
      <c r="B32" s="14">
        <v>7400</v>
      </c>
      <c r="C32" s="15">
        <v>575.02</v>
      </c>
      <c r="D32" s="14">
        <v>501.27</v>
      </c>
      <c r="E32" s="14">
        <v>495.68</v>
      </c>
      <c r="F32" s="14">
        <v>469.34</v>
      </c>
      <c r="G32" s="16">
        <v>522.41999999999996</v>
      </c>
      <c r="H32" s="16">
        <v>648.61</v>
      </c>
      <c r="I32" s="14">
        <v>491.47</v>
      </c>
      <c r="J32" s="14"/>
      <c r="K32" s="14"/>
      <c r="L32" s="14"/>
      <c r="M32" s="14"/>
      <c r="N32" s="14"/>
      <c r="O32" s="17">
        <f t="shared" si="10"/>
        <v>3703.8100000000004</v>
      </c>
      <c r="Q32" s="19" t="s">
        <v>28</v>
      </c>
      <c r="R32" s="36">
        <v>22000</v>
      </c>
      <c r="S32" s="39">
        <v>24000</v>
      </c>
      <c r="T32" s="2" t="s">
        <v>91</v>
      </c>
    </row>
    <row r="33" spans="1:20" ht="15.6" x14ac:dyDescent="0.3">
      <c r="A33" s="13" t="s">
        <v>20</v>
      </c>
      <c r="B33" s="14">
        <v>600</v>
      </c>
      <c r="C33" s="15">
        <v>2.27</v>
      </c>
      <c r="D33" s="14">
        <v>1.5</v>
      </c>
      <c r="E33" s="14">
        <v>1.5</v>
      </c>
      <c r="F33" s="14">
        <v>1.5</v>
      </c>
      <c r="G33" s="16">
        <v>1.5</v>
      </c>
      <c r="H33" s="16">
        <v>1.5</v>
      </c>
      <c r="I33" s="14"/>
      <c r="J33" s="14">
        <v>1.5</v>
      </c>
      <c r="K33" s="14">
        <v>1.5</v>
      </c>
      <c r="L33" s="14"/>
      <c r="M33" s="14"/>
      <c r="N33" s="14"/>
      <c r="O33" s="17">
        <f t="shared" si="10"/>
        <v>12.77</v>
      </c>
      <c r="Q33" s="19" t="s">
        <v>27</v>
      </c>
      <c r="R33" s="36">
        <f>SUM(R34:R37)</f>
        <v>8000</v>
      </c>
      <c r="S33" s="36">
        <f>SUM(S34:S37)</f>
        <v>15</v>
      </c>
    </row>
    <row r="34" spans="1:20" ht="15.6" x14ac:dyDescent="0.3">
      <c r="A34" s="13" t="s">
        <v>73</v>
      </c>
      <c r="B34" s="14"/>
      <c r="C34" s="15">
        <v>-1</v>
      </c>
      <c r="D34" s="14"/>
      <c r="E34" s="14">
        <v>-2.5499999999999998</v>
      </c>
      <c r="F34" s="14">
        <v>0.5</v>
      </c>
      <c r="G34" s="16">
        <v>-0.55000000000000004</v>
      </c>
      <c r="H34" s="16">
        <v>-2.5</v>
      </c>
      <c r="I34" s="14">
        <v>-5.0999999999999996</v>
      </c>
      <c r="J34" s="14">
        <v>5.65</v>
      </c>
      <c r="K34" s="14">
        <v>-0.39</v>
      </c>
      <c r="L34" s="14"/>
      <c r="M34" s="14"/>
      <c r="N34" s="14"/>
      <c r="O34" s="17">
        <f>SUM(C34:N34)</f>
        <v>-5.9399999999999986</v>
      </c>
      <c r="Q34" s="13" t="s">
        <v>19</v>
      </c>
      <c r="R34" s="16">
        <v>7400</v>
      </c>
      <c r="S34" s="18">
        <v>0</v>
      </c>
      <c r="T34" s="2" t="s">
        <v>82</v>
      </c>
    </row>
    <row r="35" spans="1:20" ht="15.6" x14ac:dyDescent="0.3">
      <c r="A35" s="40" t="s">
        <v>75</v>
      </c>
      <c r="C35" s="41">
        <v>1.24</v>
      </c>
      <c r="E35" s="42">
        <v>0.01</v>
      </c>
      <c r="F35" s="43">
        <v>-0.42</v>
      </c>
      <c r="G35" s="43"/>
      <c r="H35" s="43">
        <v>0.03</v>
      </c>
      <c r="I35" s="43">
        <v>-0.34</v>
      </c>
      <c r="J35" s="43"/>
      <c r="K35" s="43"/>
      <c r="L35" s="43"/>
      <c r="M35" s="44"/>
      <c r="N35" s="43"/>
      <c r="O35" s="18">
        <f>SUM(C35:N35)</f>
        <v>0.52</v>
      </c>
      <c r="Q35" s="13" t="s">
        <v>20</v>
      </c>
      <c r="R35" s="16">
        <v>600</v>
      </c>
      <c r="S35" s="18">
        <v>15</v>
      </c>
      <c r="T35" s="45" t="s">
        <v>92</v>
      </c>
    </row>
    <row r="36" spans="1:20" ht="15.6" x14ac:dyDescent="0.3">
      <c r="A36" s="19" t="s">
        <v>26</v>
      </c>
      <c r="B36" s="20">
        <f t="shared" ref="B36:N36" si="12">SUM(B37:B38)</f>
        <v>32900</v>
      </c>
      <c r="C36" s="20">
        <f t="shared" si="12"/>
        <v>1560</v>
      </c>
      <c r="D36" s="20">
        <f t="shared" si="12"/>
        <v>1560</v>
      </c>
      <c r="E36" s="20">
        <f t="shared" si="12"/>
        <v>5160</v>
      </c>
      <c r="F36" s="20">
        <f t="shared" si="12"/>
        <v>4499.2</v>
      </c>
      <c r="G36" s="20">
        <f t="shared" si="12"/>
        <v>1560</v>
      </c>
      <c r="H36" s="20">
        <f t="shared" si="12"/>
        <v>10187.799999999999</v>
      </c>
      <c r="I36" s="20">
        <f t="shared" si="12"/>
        <v>2734.06</v>
      </c>
      <c r="J36" s="20">
        <f t="shared" si="12"/>
        <v>2786.4</v>
      </c>
      <c r="K36" s="20">
        <f t="shared" si="12"/>
        <v>2640.6</v>
      </c>
      <c r="L36" s="20">
        <f t="shared" si="12"/>
        <v>0</v>
      </c>
      <c r="M36" s="20">
        <f t="shared" si="12"/>
        <v>0</v>
      </c>
      <c r="N36" s="20">
        <f t="shared" si="12"/>
        <v>0</v>
      </c>
      <c r="O36" s="21">
        <f t="shared" si="10"/>
        <v>32688.06</v>
      </c>
      <c r="Q36" s="13" t="s">
        <v>73</v>
      </c>
      <c r="R36" s="16"/>
      <c r="S36" s="18">
        <v>0</v>
      </c>
    </row>
    <row r="37" spans="1:20" ht="15.6" x14ac:dyDescent="0.3">
      <c r="A37" s="13" t="s">
        <v>21</v>
      </c>
      <c r="B37" s="14">
        <v>12900</v>
      </c>
      <c r="C37" s="15"/>
      <c r="D37" s="14"/>
      <c r="E37" s="14">
        <v>3600</v>
      </c>
      <c r="F37" s="14">
        <v>2939.2</v>
      </c>
      <c r="G37" s="16"/>
      <c r="H37" s="16">
        <v>8627.7999999999993</v>
      </c>
      <c r="I37" s="14">
        <v>1174.06</v>
      </c>
      <c r="J37" s="14">
        <v>1361.4</v>
      </c>
      <c r="K37" s="14">
        <v>1215.5999999999999</v>
      </c>
      <c r="L37" s="14"/>
      <c r="M37" s="14"/>
      <c r="N37" s="14"/>
      <c r="O37" s="17">
        <f t="shared" si="10"/>
        <v>18918.059999999998</v>
      </c>
      <c r="Q37" s="40" t="s">
        <v>75</v>
      </c>
      <c r="R37" s="46"/>
      <c r="S37" s="18">
        <v>0</v>
      </c>
      <c r="T37" s="45" t="s">
        <v>92</v>
      </c>
    </row>
    <row r="38" spans="1:20" ht="15.6" x14ac:dyDescent="0.3">
      <c r="A38" s="13" t="s">
        <v>22</v>
      </c>
      <c r="B38" s="14">
        <v>20000</v>
      </c>
      <c r="C38" s="15">
        <v>1560</v>
      </c>
      <c r="D38" s="15">
        <v>1560</v>
      </c>
      <c r="E38" s="15">
        <v>1560</v>
      </c>
      <c r="F38" s="15">
        <v>1560</v>
      </c>
      <c r="G38" s="47">
        <v>1560</v>
      </c>
      <c r="H38" s="47">
        <v>1560</v>
      </c>
      <c r="I38" s="14">
        <v>1560</v>
      </c>
      <c r="J38" s="14">
        <v>1425</v>
      </c>
      <c r="K38" s="14">
        <v>1425</v>
      </c>
      <c r="L38" s="14"/>
      <c r="M38" s="14"/>
      <c r="N38" s="14"/>
      <c r="O38" s="17">
        <f t="shared" si="10"/>
        <v>13770</v>
      </c>
      <c r="Q38" s="19" t="s">
        <v>26</v>
      </c>
      <c r="R38" s="36">
        <f>SUM(R39:R40)</f>
        <v>32900</v>
      </c>
      <c r="S38" s="36">
        <f>SUM(S39:S40)</f>
        <v>43000</v>
      </c>
    </row>
    <row r="39" spans="1:20" ht="15.6" x14ac:dyDescent="0.3">
      <c r="A39" s="19" t="s">
        <v>25</v>
      </c>
      <c r="B39" s="20">
        <v>5000</v>
      </c>
      <c r="C39" s="35">
        <v>67.09</v>
      </c>
      <c r="D39" s="20">
        <v>876.52</v>
      </c>
      <c r="E39" s="20">
        <v>169.78</v>
      </c>
      <c r="F39" s="20">
        <v>358.3</v>
      </c>
      <c r="G39" s="36">
        <v>193.53</v>
      </c>
      <c r="H39" s="36">
        <v>23.98</v>
      </c>
      <c r="I39" s="20">
        <v>24.99</v>
      </c>
      <c r="J39" s="20">
        <v>263.87</v>
      </c>
      <c r="K39" s="20">
        <v>198.96</v>
      </c>
      <c r="L39" s="20"/>
      <c r="M39" s="20"/>
      <c r="N39" s="20"/>
      <c r="O39" s="21">
        <f t="shared" si="10"/>
        <v>2177.02</v>
      </c>
      <c r="Q39" s="13" t="s">
        <v>21</v>
      </c>
      <c r="R39" s="16">
        <v>12900</v>
      </c>
      <c r="S39" s="18">
        <v>25000</v>
      </c>
      <c r="T39" s="2" t="s">
        <v>93</v>
      </c>
    </row>
    <row r="40" spans="1:20" ht="15.6" x14ac:dyDescent="0.3">
      <c r="A40" s="19" t="s">
        <v>24</v>
      </c>
      <c r="B40" s="20">
        <f t="shared" ref="B40:O40" si="13">SUM(B41:B42)</f>
        <v>4800</v>
      </c>
      <c r="C40" s="20">
        <f t="shared" si="13"/>
        <v>791.07</v>
      </c>
      <c r="D40" s="20">
        <f t="shared" si="13"/>
        <v>172.81</v>
      </c>
      <c r="E40" s="20">
        <f t="shared" si="13"/>
        <v>264.83</v>
      </c>
      <c r="F40" s="20">
        <f t="shared" si="13"/>
        <v>1077.83</v>
      </c>
      <c r="G40" s="20">
        <f t="shared" si="13"/>
        <v>-465.17</v>
      </c>
      <c r="H40" s="20">
        <f t="shared" si="13"/>
        <v>84.83</v>
      </c>
      <c r="I40" s="20">
        <f t="shared" si="13"/>
        <v>184.69</v>
      </c>
      <c r="J40" s="20">
        <f t="shared" si="13"/>
        <v>463.58</v>
      </c>
      <c r="K40" s="20">
        <f t="shared" si="13"/>
        <v>234.75</v>
      </c>
      <c r="L40" s="20">
        <f t="shared" si="13"/>
        <v>0</v>
      </c>
      <c r="M40" s="20">
        <f t="shared" si="13"/>
        <v>0</v>
      </c>
      <c r="N40" s="20">
        <f t="shared" si="13"/>
        <v>0</v>
      </c>
      <c r="O40" s="20">
        <f t="shared" si="13"/>
        <v>2809.2200000000003</v>
      </c>
      <c r="Q40" s="13" t="s">
        <v>22</v>
      </c>
      <c r="R40" s="16">
        <v>20000</v>
      </c>
      <c r="S40" s="18">
        <v>18000</v>
      </c>
    </row>
    <row r="41" spans="1:20" ht="15.6" x14ac:dyDescent="0.3">
      <c r="A41" s="13" t="s">
        <v>67</v>
      </c>
      <c r="B41" s="14">
        <v>3700</v>
      </c>
      <c r="C41" s="15">
        <f>706.24</f>
        <v>706.24</v>
      </c>
      <c r="D41" s="14">
        <v>87.98</v>
      </c>
      <c r="E41" s="14">
        <v>180</v>
      </c>
      <c r="F41" s="48">
        <v>993</v>
      </c>
      <c r="G41" s="14">
        <v>-550</v>
      </c>
      <c r="H41" s="16"/>
      <c r="I41" s="14">
        <v>99.86</v>
      </c>
      <c r="J41" s="14">
        <v>378.75</v>
      </c>
      <c r="K41" s="14">
        <v>149.91999999999999</v>
      </c>
      <c r="L41" s="14"/>
      <c r="M41" s="14"/>
      <c r="N41" s="14"/>
      <c r="O41" s="17">
        <f>SUM(C41:N41)</f>
        <v>2045.75</v>
      </c>
      <c r="Q41" s="40" t="s">
        <v>87</v>
      </c>
      <c r="S41" s="49">
        <v>2500</v>
      </c>
    </row>
    <row r="42" spans="1:20" ht="15.6" x14ac:dyDescent="0.3">
      <c r="A42" s="13" t="s">
        <v>23</v>
      </c>
      <c r="B42" s="14">
        <v>1100</v>
      </c>
      <c r="C42" s="15">
        <v>84.83</v>
      </c>
      <c r="D42" s="14">
        <v>84.83</v>
      </c>
      <c r="E42" s="14">
        <v>84.83</v>
      </c>
      <c r="F42" s="48">
        <v>84.83</v>
      </c>
      <c r="G42" s="14">
        <v>84.83</v>
      </c>
      <c r="H42" s="16">
        <v>84.83</v>
      </c>
      <c r="I42" s="14">
        <v>84.83</v>
      </c>
      <c r="J42" s="14">
        <v>84.83</v>
      </c>
      <c r="K42" s="14">
        <v>84.83</v>
      </c>
      <c r="L42" s="14"/>
      <c r="M42" s="14"/>
      <c r="N42" s="14"/>
      <c r="O42" s="17">
        <f>SUM(C42:N42)</f>
        <v>763.47</v>
      </c>
      <c r="Q42" s="19" t="s">
        <v>25</v>
      </c>
      <c r="R42" s="36">
        <v>5000</v>
      </c>
      <c r="S42" s="50">
        <v>7500</v>
      </c>
    </row>
    <row r="43" spans="1:20" ht="15.6" x14ac:dyDescent="0.3">
      <c r="A43" s="19" t="s">
        <v>29</v>
      </c>
      <c r="B43" s="20">
        <f t="shared" ref="B43:O43" si="14">SUM(B44:B49)</f>
        <v>8600</v>
      </c>
      <c r="C43" s="20">
        <f t="shared" si="14"/>
        <v>882.46</v>
      </c>
      <c r="D43" s="20">
        <f t="shared" si="14"/>
        <v>412.79999999999995</v>
      </c>
      <c r="E43" s="20">
        <f t="shared" si="14"/>
        <v>1464.82</v>
      </c>
      <c r="F43" s="20">
        <f t="shared" si="14"/>
        <v>460.45</v>
      </c>
      <c r="G43" s="20">
        <f t="shared" si="14"/>
        <v>432.70000000000005</v>
      </c>
      <c r="H43" s="20">
        <f t="shared" si="14"/>
        <v>666.3</v>
      </c>
      <c r="I43" s="20">
        <f t="shared" si="14"/>
        <v>490.31</v>
      </c>
      <c r="J43" s="20">
        <f t="shared" si="14"/>
        <v>2283.9899999999998</v>
      </c>
      <c r="K43" s="20">
        <f t="shared" si="14"/>
        <v>293.77999999999997</v>
      </c>
      <c r="L43" s="20">
        <f t="shared" si="14"/>
        <v>0</v>
      </c>
      <c r="M43" s="20">
        <f t="shared" si="14"/>
        <v>0</v>
      </c>
      <c r="N43" s="20">
        <f t="shared" si="14"/>
        <v>0</v>
      </c>
      <c r="O43" s="20">
        <f t="shared" si="14"/>
        <v>7387.61</v>
      </c>
      <c r="Q43" s="19" t="s">
        <v>24</v>
      </c>
      <c r="R43" s="36">
        <f>SUM(R44:R45)</f>
        <v>4800</v>
      </c>
      <c r="S43" s="20">
        <f>SUM(S44:S45)</f>
        <v>8100</v>
      </c>
    </row>
    <row r="44" spans="1:20" ht="15.6" x14ac:dyDescent="0.3">
      <c r="A44" s="13" t="s">
        <v>30</v>
      </c>
      <c r="B44" s="14">
        <v>1000</v>
      </c>
      <c r="C44" s="15">
        <v>165.92</v>
      </c>
      <c r="D44" s="14">
        <v>150.38999999999999</v>
      </c>
      <c r="E44" s="14">
        <v>273.23</v>
      </c>
      <c r="F44" s="14">
        <v>68.31</v>
      </c>
      <c r="G44" s="16">
        <v>78.83</v>
      </c>
      <c r="H44" s="16"/>
      <c r="I44" s="14">
        <v>56.04</v>
      </c>
      <c r="J44" s="14">
        <v>328.38</v>
      </c>
      <c r="K44" s="14"/>
      <c r="L44" s="14"/>
      <c r="M44" s="14"/>
      <c r="N44" s="14"/>
      <c r="O44" s="17">
        <f t="shared" ref="O44:O49" si="15">SUM(C44:N44)</f>
        <v>1121.0999999999999</v>
      </c>
      <c r="Q44" s="13" t="s">
        <v>67</v>
      </c>
      <c r="R44" s="16">
        <v>3700</v>
      </c>
      <c r="S44" s="18">
        <v>3000</v>
      </c>
    </row>
    <row r="45" spans="1:20" ht="15.6" x14ac:dyDescent="0.3">
      <c r="A45" s="13" t="s">
        <v>14</v>
      </c>
      <c r="B45" s="14">
        <v>800</v>
      </c>
      <c r="C45" s="15">
        <v>24.35</v>
      </c>
      <c r="D45" s="14">
        <v>83.18</v>
      </c>
      <c r="E45" s="14">
        <v>47.23</v>
      </c>
      <c r="F45" s="14">
        <v>102.32</v>
      </c>
      <c r="G45" s="16">
        <v>56.63</v>
      </c>
      <c r="H45" s="16">
        <v>34.020000000000003</v>
      </c>
      <c r="I45" s="14">
        <v>91.61</v>
      </c>
      <c r="J45" s="14">
        <v>21</v>
      </c>
      <c r="K45" s="14">
        <v>55.54</v>
      </c>
      <c r="L45" s="14"/>
      <c r="M45" s="14"/>
      <c r="N45" s="14"/>
      <c r="O45" s="17">
        <f t="shared" si="15"/>
        <v>515.88</v>
      </c>
      <c r="Q45" s="13" t="s">
        <v>23</v>
      </c>
      <c r="R45" s="16">
        <v>1100</v>
      </c>
      <c r="S45" s="18">
        <v>5100</v>
      </c>
      <c r="T45" s="2" t="s">
        <v>96</v>
      </c>
    </row>
    <row r="46" spans="1:20" ht="15.6" x14ac:dyDescent="0.3">
      <c r="A46" s="13" t="s">
        <v>66</v>
      </c>
      <c r="B46" s="14">
        <v>0</v>
      </c>
      <c r="C46" s="15">
        <v>82.3</v>
      </c>
      <c r="D46" s="14">
        <v>69.14</v>
      </c>
      <c r="E46" s="14">
        <v>70.39</v>
      </c>
      <c r="F46" s="14">
        <v>167.24</v>
      </c>
      <c r="G46" s="16">
        <v>115.27</v>
      </c>
      <c r="H46" s="16">
        <v>61.85</v>
      </c>
      <c r="I46" s="14">
        <v>41.98</v>
      </c>
      <c r="J46" s="14">
        <v>124.08</v>
      </c>
      <c r="K46" s="14">
        <v>44.85</v>
      </c>
      <c r="L46" s="14"/>
      <c r="M46" s="14"/>
      <c r="N46" s="14"/>
      <c r="O46" s="17">
        <f t="shared" si="15"/>
        <v>777.1</v>
      </c>
      <c r="Q46" s="19" t="s">
        <v>29</v>
      </c>
      <c r="R46" s="36">
        <f>SUM(R47:R52)</f>
        <v>8600</v>
      </c>
      <c r="S46" s="36">
        <f>SUM(S47:S52)</f>
        <v>9600</v>
      </c>
    </row>
    <row r="47" spans="1:20" ht="15.6" x14ac:dyDescent="0.3">
      <c r="A47" s="13" t="s">
        <v>68</v>
      </c>
      <c r="B47" s="14">
        <v>4300</v>
      </c>
      <c r="C47" s="15">
        <v>609.89</v>
      </c>
      <c r="D47" s="14">
        <v>105.1</v>
      </c>
      <c r="E47" s="14">
        <v>212.92</v>
      </c>
      <c r="F47" s="14">
        <v>96.21</v>
      </c>
      <c r="G47" s="16">
        <v>208.34</v>
      </c>
      <c r="H47" s="16">
        <v>570.42999999999995</v>
      </c>
      <c r="I47" s="14">
        <v>220.88</v>
      </c>
      <c r="J47" s="14">
        <v>902.42</v>
      </c>
      <c r="K47" s="14">
        <v>193.39</v>
      </c>
      <c r="L47" s="14"/>
      <c r="M47" s="14"/>
      <c r="N47" s="14"/>
      <c r="O47" s="17">
        <f t="shared" si="15"/>
        <v>3119.58</v>
      </c>
      <c r="Q47" s="13" t="s">
        <v>30</v>
      </c>
      <c r="R47" s="16">
        <v>1000</v>
      </c>
      <c r="S47" s="18">
        <v>1200</v>
      </c>
    </row>
    <row r="48" spans="1:20" ht="15.6" x14ac:dyDescent="0.3">
      <c r="A48" s="13" t="s">
        <v>31</v>
      </c>
      <c r="B48" s="14">
        <v>2300</v>
      </c>
      <c r="C48" s="15">
        <v>0</v>
      </c>
      <c r="D48" s="14">
        <v>4.99</v>
      </c>
      <c r="E48" s="14">
        <v>861.05</v>
      </c>
      <c r="F48" s="14">
        <v>0</v>
      </c>
      <c r="G48" s="16"/>
      <c r="H48" s="16"/>
      <c r="I48" s="14">
        <v>79.8</v>
      </c>
      <c r="J48" s="14">
        <v>908.11</v>
      </c>
      <c r="K48" s="14"/>
      <c r="L48" s="14"/>
      <c r="M48" s="14"/>
      <c r="N48" s="14"/>
      <c r="O48" s="17">
        <f t="shared" si="15"/>
        <v>1853.9499999999998</v>
      </c>
      <c r="Q48" s="13" t="s">
        <v>14</v>
      </c>
      <c r="R48" s="16">
        <v>800</v>
      </c>
      <c r="S48" s="18">
        <v>800</v>
      </c>
    </row>
    <row r="49" spans="1:21" ht="15.6" x14ac:dyDescent="0.3">
      <c r="A49" s="13" t="s">
        <v>3</v>
      </c>
      <c r="B49" s="14">
        <v>200</v>
      </c>
      <c r="C49" s="15">
        <v>0</v>
      </c>
      <c r="D49" s="14"/>
      <c r="E49" s="14"/>
      <c r="F49" s="14">
        <v>26.37</v>
      </c>
      <c r="G49" s="16">
        <v>-26.37</v>
      </c>
      <c r="H49" s="16"/>
      <c r="I49" s="14"/>
      <c r="J49" s="14"/>
      <c r="K49" s="14"/>
      <c r="L49" s="14"/>
      <c r="M49" s="14"/>
      <c r="N49" s="14"/>
      <c r="O49" s="17">
        <f t="shared" si="15"/>
        <v>0</v>
      </c>
      <c r="Q49" s="13" t="s">
        <v>66</v>
      </c>
      <c r="R49" s="16">
        <v>0</v>
      </c>
      <c r="S49" s="18">
        <v>1000</v>
      </c>
    </row>
    <row r="50" spans="1:21" ht="15.6" x14ac:dyDescent="0.3">
      <c r="A50" s="19" t="s">
        <v>32</v>
      </c>
      <c r="B50" s="20">
        <f>SUM(B51:B53)</f>
        <v>12950</v>
      </c>
      <c r="C50" s="20">
        <f t="shared" ref="C50:O50" si="16">SUM(C51:C53)</f>
        <v>901.7</v>
      </c>
      <c r="D50" s="20">
        <f t="shared" si="16"/>
        <v>984.3</v>
      </c>
      <c r="E50" s="20">
        <f t="shared" si="16"/>
        <v>1043.6399999999999</v>
      </c>
      <c r="F50" s="20">
        <f t="shared" si="16"/>
        <v>928.13</v>
      </c>
      <c r="G50" s="20">
        <f t="shared" si="16"/>
        <v>712.92000000000007</v>
      </c>
      <c r="H50" s="20">
        <f t="shared" si="16"/>
        <v>728.41000000000008</v>
      </c>
      <c r="I50" s="20">
        <f t="shared" si="16"/>
        <v>666.48</v>
      </c>
      <c r="J50" s="20">
        <f t="shared" si="16"/>
        <v>1009.75</v>
      </c>
      <c r="K50" s="20">
        <f t="shared" si="16"/>
        <v>739.93000000000006</v>
      </c>
      <c r="L50" s="20">
        <f t="shared" si="16"/>
        <v>0</v>
      </c>
      <c r="M50" s="20">
        <f t="shared" si="16"/>
        <v>0</v>
      </c>
      <c r="N50" s="20">
        <f t="shared" si="16"/>
        <v>0</v>
      </c>
      <c r="O50" s="20">
        <f t="shared" si="16"/>
        <v>7715.26</v>
      </c>
      <c r="Q50" s="13" t="s">
        <v>68</v>
      </c>
      <c r="R50" s="16">
        <v>4300</v>
      </c>
      <c r="S50" s="18">
        <v>4300</v>
      </c>
    </row>
    <row r="51" spans="1:21" ht="15.6" x14ac:dyDescent="0.3">
      <c r="A51" s="13" t="s">
        <v>10</v>
      </c>
      <c r="B51" s="14">
        <v>950</v>
      </c>
      <c r="C51" s="15">
        <v>69.64</v>
      </c>
      <c r="D51" s="14">
        <v>69.64</v>
      </c>
      <c r="E51" s="14">
        <v>69.64</v>
      </c>
      <c r="F51" s="14">
        <v>69.64</v>
      </c>
      <c r="G51" s="16">
        <v>69.64</v>
      </c>
      <c r="H51" s="16">
        <v>69.64</v>
      </c>
      <c r="I51" s="14">
        <v>69.64</v>
      </c>
      <c r="J51" s="14">
        <v>69.64</v>
      </c>
      <c r="K51" s="14">
        <v>69.64</v>
      </c>
      <c r="L51" s="14"/>
      <c r="M51" s="14"/>
      <c r="N51" s="14"/>
      <c r="O51" s="17">
        <f>SUM(C51:N51)</f>
        <v>626.76</v>
      </c>
      <c r="Q51" s="13" t="s">
        <v>31</v>
      </c>
      <c r="R51" s="16">
        <v>2300</v>
      </c>
      <c r="S51" s="18">
        <v>2300</v>
      </c>
    </row>
    <row r="52" spans="1:21" ht="15.6" x14ac:dyDescent="0.3">
      <c r="A52" s="13" t="s">
        <v>33</v>
      </c>
      <c r="B52" s="14">
        <v>2000</v>
      </c>
      <c r="C52" s="15">
        <v>140.59</v>
      </c>
      <c r="D52" s="14">
        <v>158.19</v>
      </c>
      <c r="E52" s="14">
        <v>163.44</v>
      </c>
      <c r="F52" s="14">
        <v>157.13999999999999</v>
      </c>
      <c r="G52" s="16">
        <v>148.74</v>
      </c>
      <c r="H52" s="16">
        <v>189.02</v>
      </c>
      <c r="I52" s="14">
        <v>153.34</v>
      </c>
      <c r="J52" s="14">
        <v>159.01</v>
      </c>
      <c r="K52" s="14">
        <v>160.9</v>
      </c>
      <c r="L52" s="14"/>
      <c r="M52" s="14"/>
      <c r="N52" s="14"/>
      <c r="O52" s="17">
        <f>SUM(C52:N52)</f>
        <v>1430.37</v>
      </c>
      <c r="Q52" s="13" t="s">
        <v>3</v>
      </c>
      <c r="R52" s="16">
        <v>200</v>
      </c>
      <c r="S52" s="18">
        <v>0</v>
      </c>
      <c r="T52" s="45" t="s">
        <v>92</v>
      </c>
    </row>
    <row r="53" spans="1:21" ht="15.6" x14ac:dyDescent="0.3">
      <c r="A53" s="13" t="s">
        <v>34</v>
      </c>
      <c r="B53" s="14">
        <v>10000</v>
      </c>
      <c r="C53" s="15">
        <v>691.47</v>
      </c>
      <c r="D53" s="14">
        <v>756.47</v>
      </c>
      <c r="E53" s="14">
        <v>810.56</v>
      </c>
      <c r="F53" s="14">
        <v>701.35</v>
      </c>
      <c r="G53" s="16">
        <v>494.54</v>
      </c>
      <c r="H53" s="16">
        <v>469.75</v>
      </c>
      <c r="I53" s="14">
        <v>443.5</v>
      </c>
      <c r="J53" s="14">
        <v>781.1</v>
      </c>
      <c r="K53" s="14">
        <v>509.39</v>
      </c>
      <c r="L53" s="14"/>
      <c r="M53" s="14"/>
      <c r="N53" s="14"/>
      <c r="O53" s="17">
        <f>SUM(C53:N53)</f>
        <v>5658.13</v>
      </c>
      <c r="Q53" s="19" t="s">
        <v>32</v>
      </c>
      <c r="R53" s="36">
        <f>SUM(R54:R56)</f>
        <v>12950</v>
      </c>
      <c r="S53" s="36">
        <f>SUM(S54:S56)</f>
        <v>10450</v>
      </c>
    </row>
    <row r="54" spans="1:21" ht="15.6" x14ac:dyDescent="0.3">
      <c r="A54" s="19" t="s">
        <v>37</v>
      </c>
      <c r="B54" s="20">
        <f t="shared" ref="B54:O54" si="17">SUM(B55:B56)</f>
        <v>5200</v>
      </c>
      <c r="C54" s="20">
        <f t="shared" si="17"/>
        <v>368.02</v>
      </c>
      <c r="D54" s="20">
        <f t="shared" si="17"/>
        <v>368.02</v>
      </c>
      <c r="E54" s="20">
        <f t="shared" si="17"/>
        <v>369.94</v>
      </c>
      <c r="F54" s="20">
        <f t="shared" si="17"/>
        <v>369.94</v>
      </c>
      <c r="G54" s="20">
        <f t="shared" si="17"/>
        <v>369.94</v>
      </c>
      <c r="H54" s="20">
        <f t="shared" si="17"/>
        <v>369.94</v>
      </c>
      <c r="I54" s="20">
        <f t="shared" si="17"/>
        <v>369.94</v>
      </c>
      <c r="J54" s="20">
        <f t="shared" si="17"/>
        <v>369.94</v>
      </c>
      <c r="K54" s="20">
        <f t="shared" si="17"/>
        <v>368.26</v>
      </c>
      <c r="L54" s="20">
        <f t="shared" si="17"/>
        <v>0</v>
      </c>
      <c r="M54" s="20">
        <f t="shared" si="17"/>
        <v>0</v>
      </c>
      <c r="N54" s="20">
        <f t="shared" si="17"/>
        <v>0</v>
      </c>
      <c r="O54" s="20">
        <f t="shared" si="17"/>
        <v>3323.9400000000005</v>
      </c>
      <c r="Q54" s="13" t="s">
        <v>10</v>
      </c>
      <c r="R54" s="16">
        <v>950</v>
      </c>
      <c r="S54" s="18">
        <v>850</v>
      </c>
    </row>
    <row r="55" spans="1:21" ht="15.6" x14ac:dyDescent="0.3">
      <c r="A55" s="13" t="s">
        <v>35</v>
      </c>
      <c r="B55" s="14">
        <v>3200</v>
      </c>
      <c r="C55" s="15">
        <v>127.46</v>
      </c>
      <c r="D55" s="14">
        <v>127.46</v>
      </c>
      <c r="E55" s="14">
        <v>127.46</v>
      </c>
      <c r="F55" s="14">
        <v>127.46</v>
      </c>
      <c r="G55" s="16">
        <v>127.46</v>
      </c>
      <c r="H55" s="16">
        <v>127.46</v>
      </c>
      <c r="I55" s="14">
        <v>127.46</v>
      </c>
      <c r="J55" s="14">
        <v>127.46</v>
      </c>
      <c r="K55" s="14">
        <v>127.46</v>
      </c>
      <c r="L55" s="14"/>
      <c r="M55" s="14"/>
      <c r="N55" s="14"/>
      <c r="O55" s="17">
        <f>SUM(C55:N55)</f>
        <v>1147.1400000000001</v>
      </c>
      <c r="Q55" s="51" t="s">
        <v>33</v>
      </c>
      <c r="R55" s="14">
        <v>2000</v>
      </c>
      <c r="S55" s="18">
        <v>2000</v>
      </c>
    </row>
    <row r="56" spans="1:21" ht="15.6" x14ac:dyDescent="0.3">
      <c r="A56" s="13" t="s">
        <v>36</v>
      </c>
      <c r="B56" s="14">
        <v>2000</v>
      </c>
      <c r="C56" s="15">
        <v>240.56</v>
      </c>
      <c r="D56" s="14">
        <v>240.56</v>
      </c>
      <c r="E56" s="14">
        <v>242.48</v>
      </c>
      <c r="F56" s="14">
        <v>242.48</v>
      </c>
      <c r="G56" s="16">
        <v>242.48</v>
      </c>
      <c r="H56" s="16">
        <v>242.48</v>
      </c>
      <c r="I56" s="14">
        <v>242.48</v>
      </c>
      <c r="J56" s="14">
        <v>242.48</v>
      </c>
      <c r="K56" s="14">
        <v>240.8</v>
      </c>
      <c r="L56" s="14"/>
      <c r="M56" s="14"/>
      <c r="N56" s="14"/>
      <c r="O56" s="17">
        <f>SUM(C56:N56)</f>
        <v>2176.8000000000002</v>
      </c>
      <c r="Q56" s="51" t="s">
        <v>34</v>
      </c>
      <c r="R56" s="14">
        <v>10000</v>
      </c>
      <c r="S56" s="18">
        <v>7600</v>
      </c>
      <c r="T56" s="2" t="s">
        <v>83</v>
      </c>
    </row>
    <row r="57" spans="1:21" s="52" customFormat="1" ht="15.6" x14ac:dyDescent="0.3">
      <c r="A57" s="19" t="s">
        <v>38</v>
      </c>
      <c r="B57" s="20">
        <v>8000</v>
      </c>
      <c r="C57" s="35">
        <v>7457.8</v>
      </c>
      <c r="D57" s="20">
        <v>0</v>
      </c>
      <c r="E57" s="20">
        <v>369</v>
      </c>
      <c r="F57" s="20">
        <v>567.41999999999996</v>
      </c>
      <c r="G57" s="36"/>
      <c r="H57" s="36"/>
      <c r="I57" s="20"/>
      <c r="J57" s="20"/>
      <c r="K57" s="20"/>
      <c r="L57" s="20"/>
      <c r="M57" s="20"/>
      <c r="N57" s="20"/>
      <c r="O57" s="21">
        <f>SUM(C57:N57)</f>
        <v>8394.2199999999993</v>
      </c>
      <c r="Q57" s="53" t="s">
        <v>37</v>
      </c>
      <c r="R57" s="20">
        <f>SUM(R58:R59)</f>
        <v>5200</v>
      </c>
      <c r="S57" s="20">
        <f>SUM(S58:S59)</f>
        <v>6100</v>
      </c>
      <c r="T57" s="2"/>
      <c r="U57" s="2"/>
    </row>
    <row r="58" spans="1:21" ht="15.6" x14ac:dyDescent="0.3">
      <c r="A58" s="19" t="s">
        <v>54</v>
      </c>
      <c r="B58" s="20">
        <f t="shared" ref="B58:O58" si="18">SUM(B59:B60)</f>
        <v>14000</v>
      </c>
      <c r="C58" s="20">
        <f t="shared" si="18"/>
        <v>172.4</v>
      </c>
      <c r="D58" s="20">
        <f t="shared" si="18"/>
        <v>272.94</v>
      </c>
      <c r="E58" s="20">
        <f t="shared" si="18"/>
        <v>228.98</v>
      </c>
      <c r="F58" s="20">
        <f t="shared" si="18"/>
        <v>228.98</v>
      </c>
      <c r="G58" s="20">
        <f t="shared" si="18"/>
        <v>228.98</v>
      </c>
      <c r="H58" s="20">
        <f t="shared" si="18"/>
        <v>1331.28</v>
      </c>
      <c r="I58" s="20">
        <f t="shared" si="18"/>
        <v>84.57</v>
      </c>
      <c r="J58" s="20">
        <f t="shared" si="18"/>
        <v>229.82</v>
      </c>
      <c r="K58" s="20">
        <f t="shared" si="18"/>
        <v>1612.4</v>
      </c>
      <c r="L58" s="20">
        <f t="shared" si="18"/>
        <v>0</v>
      </c>
      <c r="M58" s="20">
        <f t="shared" si="18"/>
        <v>0</v>
      </c>
      <c r="N58" s="20">
        <f t="shared" si="18"/>
        <v>0</v>
      </c>
      <c r="O58" s="20">
        <f t="shared" si="18"/>
        <v>4390.3500000000004</v>
      </c>
      <c r="Q58" s="51" t="s">
        <v>35</v>
      </c>
      <c r="R58" s="14">
        <v>3200</v>
      </c>
      <c r="S58" s="18">
        <v>1600</v>
      </c>
      <c r="T58" s="2" t="s">
        <v>86</v>
      </c>
      <c r="U58" s="52"/>
    </row>
    <row r="59" spans="1:21" ht="15.6" x14ac:dyDescent="0.3">
      <c r="A59" s="13" t="s">
        <v>55</v>
      </c>
      <c r="B59" s="14">
        <v>4000</v>
      </c>
      <c r="C59" s="15"/>
      <c r="D59" s="14">
        <f>43.96</f>
        <v>43.96</v>
      </c>
      <c r="E59" s="14">
        <v>0</v>
      </c>
      <c r="F59" s="14"/>
      <c r="G59" s="16"/>
      <c r="H59" s="16">
        <v>1249.98</v>
      </c>
      <c r="I59" s="14"/>
      <c r="J59" s="14"/>
      <c r="K59" s="14"/>
      <c r="L59" s="14"/>
      <c r="M59" s="14"/>
      <c r="N59" s="14"/>
      <c r="O59" s="17">
        <f>SUM(C59:N59)</f>
        <v>1293.94</v>
      </c>
      <c r="Q59" s="51" t="s">
        <v>36</v>
      </c>
      <c r="R59" s="14">
        <v>2000</v>
      </c>
      <c r="S59" s="25">
        <v>4500</v>
      </c>
      <c r="T59" s="2" t="s">
        <v>89</v>
      </c>
    </row>
    <row r="60" spans="1:21" ht="15.6" x14ac:dyDescent="0.3">
      <c r="A60" s="13" t="s">
        <v>56</v>
      </c>
      <c r="B60" s="14">
        <v>10000</v>
      </c>
      <c r="C60" s="15">
        <v>172.4</v>
      </c>
      <c r="D60" s="14">
        <v>228.98</v>
      </c>
      <c r="E60" s="14">
        <v>228.98</v>
      </c>
      <c r="F60" s="14">
        <v>228.98</v>
      </c>
      <c r="G60" s="16">
        <v>228.98</v>
      </c>
      <c r="H60" s="16">
        <v>81.3</v>
      </c>
      <c r="I60" s="14">
        <v>84.57</v>
      </c>
      <c r="J60" s="14">
        <v>229.82</v>
      </c>
      <c r="K60" s="14">
        <v>1612.4</v>
      </c>
      <c r="L60" s="14"/>
      <c r="M60" s="14"/>
      <c r="N60" s="14"/>
      <c r="O60" s="17">
        <f>SUM(C60:N60)</f>
        <v>3096.41</v>
      </c>
      <c r="Q60" s="53" t="s">
        <v>38</v>
      </c>
      <c r="R60" s="20">
        <v>8000</v>
      </c>
      <c r="S60" s="39">
        <v>9000</v>
      </c>
    </row>
    <row r="61" spans="1:21" ht="15.6" x14ac:dyDescent="0.3">
      <c r="A61" s="19" t="s">
        <v>57</v>
      </c>
      <c r="B61" s="20">
        <f t="shared" ref="B61:O61" si="19">SUM(B62:B65)</f>
        <v>11700</v>
      </c>
      <c r="C61" s="20">
        <f t="shared" si="19"/>
        <v>486.74</v>
      </c>
      <c r="D61" s="20">
        <f t="shared" si="19"/>
        <v>982.36</v>
      </c>
      <c r="E61" s="20">
        <f t="shared" si="19"/>
        <v>671.45</v>
      </c>
      <c r="F61" s="20">
        <f t="shared" si="19"/>
        <v>3153.76</v>
      </c>
      <c r="G61" s="20">
        <f t="shared" si="19"/>
        <v>972.5</v>
      </c>
      <c r="H61" s="20">
        <f t="shared" si="19"/>
        <v>3406.97</v>
      </c>
      <c r="I61" s="20">
        <f t="shared" si="19"/>
        <v>1519.24</v>
      </c>
      <c r="J61" s="20">
        <f t="shared" si="19"/>
        <v>1255.49</v>
      </c>
      <c r="K61" s="20">
        <f t="shared" si="19"/>
        <v>218.82999999999998</v>
      </c>
      <c r="L61" s="20">
        <f t="shared" si="19"/>
        <v>0</v>
      </c>
      <c r="M61" s="20">
        <f t="shared" si="19"/>
        <v>0</v>
      </c>
      <c r="N61" s="20">
        <f t="shared" si="19"/>
        <v>0</v>
      </c>
      <c r="O61" s="20">
        <f t="shared" si="19"/>
        <v>12667.34</v>
      </c>
      <c r="Q61" s="53" t="s">
        <v>54</v>
      </c>
      <c r="R61" s="20">
        <f>SUM(R62:R63)</f>
        <v>14000</v>
      </c>
      <c r="S61" s="20">
        <f>SUM(S62:S65)</f>
        <v>11500</v>
      </c>
    </row>
    <row r="62" spans="1:21" ht="15.6" x14ac:dyDescent="0.3">
      <c r="A62" s="13" t="s">
        <v>74</v>
      </c>
      <c r="B62" s="14">
        <v>5000</v>
      </c>
      <c r="C62" s="15">
        <v>486.74</v>
      </c>
      <c r="D62" s="14">
        <v>107.86</v>
      </c>
      <c r="E62" s="14">
        <v>102.45</v>
      </c>
      <c r="F62" s="14">
        <v>569.86</v>
      </c>
      <c r="G62" s="16">
        <v>117.61</v>
      </c>
      <c r="H62" s="16">
        <v>3406.97</v>
      </c>
      <c r="I62" s="14">
        <v>1105.24</v>
      </c>
      <c r="J62" s="14">
        <v>137.54</v>
      </c>
      <c r="K62" s="14">
        <v>75.83</v>
      </c>
      <c r="L62" s="14"/>
      <c r="M62" s="14"/>
      <c r="N62" s="14"/>
      <c r="O62" s="17">
        <f>SUM(C62:N62)</f>
        <v>6110.0999999999995</v>
      </c>
      <c r="Q62" s="51" t="s">
        <v>55</v>
      </c>
      <c r="R62" s="14">
        <v>4000</v>
      </c>
      <c r="S62" s="18">
        <v>4000</v>
      </c>
    </row>
    <row r="63" spans="1:21" ht="15.6" x14ac:dyDescent="0.3">
      <c r="A63" s="13" t="s">
        <v>72</v>
      </c>
      <c r="B63" s="14"/>
      <c r="C63" s="15">
        <v>0</v>
      </c>
      <c r="D63" s="14">
        <v>374.5</v>
      </c>
      <c r="E63" s="14">
        <v>69</v>
      </c>
      <c r="F63" s="14">
        <v>147.9</v>
      </c>
      <c r="G63" s="16">
        <v>354.89</v>
      </c>
      <c r="H63" s="16"/>
      <c r="I63" s="14">
        <v>414</v>
      </c>
      <c r="J63" s="14">
        <v>117.95</v>
      </c>
      <c r="K63" s="14">
        <v>143</v>
      </c>
      <c r="L63" s="14"/>
      <c r="M63" s="14"/>
      <c r="N63" s="14"/>
      <c r="O63" s="17">
        <f>SUM(C63:N63)</f>
        <v>1621.24</v>
      </c>
      <c r="Q63" s="51" t="s">
        <v>56</v>
      </c>
      <c r="R63" s="14">
        <v>10000</v>
      </c>
      <c r="S63" s="18">
        <v>5000</v>
      </c>
    </row>
    <row r="64" spans="1:21" ht="15.6" x14ac:dyDescent="0.3">
      <c r="A64" s="13" t="s">
        <v>58</v>
      </c>
      <c r="B64" s="14">
        <v>5500</v>
      </c>
      <c r="C64" s="15"/>
      <c r="D64" s="14">
        <v>500</v>
      </c>
      <c r="E64" s="14">
        <v>500</v>
      </c>
      <c r="F64" s="14">
        <v>1500</v>
      </c>
      <c r="G64" s="16">
        <v>500</v>
      </c>
      <c r="H64" s="16"/>
      <c r="I64" s="14"/>
      <c r="J64" s="14">
        <v>1000</v>
      </c>
      <c r="K64" s="14"/>
      <c r="L64" s="14"/>
      <c r="M64" s="14"/>
      <c r="N64" s="14"/>
      <c r="O64" s="17">
        <f>SUM(C64:N64)</f>
        <v>4000</v>
      </c>
      <c r="Q64" s="54" t="s">
        <v>84</v>
      </c>
      <c r="R64" s="55"/>
      <c r="S64" s="25">
        <v>1000</v>
      </c>
      <c r="T64" s="2" t="s">
        <v>97</v>
      </c>
    </row>
    <row r="65" spans="1:20" ht="15.6" x14ac:dyDescent="0.3">
      <c r="A65" s="13" t="s">
        <v>16</v>
      </c>
      <c r="B65" s="14">
        <v>1200</v>
      </c>
      <c r="C65" s="15"/>
      <c r="D65" s="14"/>
      <c r="E65" s="14"/>
      <c r="F65" s="14">
        <v>936</v>
      </c>
      <c r="G65" s="16"/>
      <c r="H65" s="16"/>
      <c r="I65" s="14"/>
      <c r="J65" s="14"/>
      <c r="K65" s="14"/>
      <c r="L65" s="14"/>
      <c r="M65" s="14"/>
      <c r="N65" s="14"/>
      <c r="O65" s="17">
        <f>SUM(C65:N65)</f>
        <v>936</v>
      </c>
      <c r="Q65" s="54" t="s">
        <v>85</v>
      </c>
      <c r="R65" s="55"/>
      <c r="S65" s="25">
        <v>1500</v>
      </c>
      <c r="T65" s="2" t="s">
        <v>94</v>
      </c>
    </row>
    <row r="66" spans="1:20" ht="15.6" x14ac:dyDescent="0.3">
      <c r="A66" s="19" t="s">
        <v>62</v>
      </c>
      <c r="B66" s="20">
        <v>500</v>
      </c>
      <c r="C66" s="35">
        <v>17.62</v>
      </c>
      <c r="D66" s="20"/>
      <c r="E66" s="20"/>
      <c r="F66" s="20">
        <v>100.22</v>
      </c>
      <c r="G66" s="36"/>
      <c r="H66" s="36"/>
      <c r="I66" s="20"/>
      <c r="J66" s="20">
        <v>70.09</v>
      </c>
      <c r="K66" s="20"/>
      <c r="L66" s="20"/>
      <c r="M66" s="20"/>
      <c r="N66" s="20"/>
      <c r="O66" s="21">
        <f>SUM(C66:N66)</f>
        <v>187.93</v>
      </c>
      <c r="Q66" s="53" t="s">
        <v>57</v>
      </c>
      <c r="R66" s="20">
        <f>SUM(R67:R70)</f>
        <v>11700</v>
      </c>
      <c r="S66" s="20">
        <f>SUM(S67:S70)</f>
        <v>18200</v>
      </c>
    </row>
    <row r="67" spans="1:20" ht="15.6" x14ac:dyDescent="0.3">
      <c r="A67" s="19" t="s">
        <v>59</v>
      </c>
      <c r="B67" s="20">
        <f t="shared" ref="B67:O67" si="20">SUM(B68:B69)</f>
        <v>6600</v>
      </c>
      <c r="C67" s="20">
        <f t="shared" si="20"/>
        <v>400</v>
      </c>
      <c r="D67" s="20">
        <f t="shared" si="20"/>
        <v>0</v>
      </c>
      <c r="E67" s="20">
        <f t="shared" si="20"/>
        <v>151.62</v>
      </c>
      <c r="F67" s="20">
        <f t="shared" si="20"/>
        <v>0</v>
      </c>
      <c r="G67" s="20">
        <f t="shared" si="20"/>
        <v>750</v>
      </c>
      <c r="H67" s="20">
        <f t="shared" si="20"/>
        <v>0</v>
      </c>
      <c r="I67" s="20">
        <f t="shared" si="20"/>
        <v>0</v>
      </c>
      <c r="J67" s="20">
        <f t="shared" si="20"/>
        <v>0</v>
      </c>
      <c r="K67" s="20">
        <f t="shared" si="20"/>
        <v>47.91</v>
      </c>
      <c r="L67" s="20">
        <f t="shared" si="20"/>
        <v>0</v>
      </c>
      <c r="M67" s="20">
        <f t="shared" si="20"/>
        <v>0</v>
      </c>
      <c r="N67" s="20">
        <f t="shared" si="20"/>
        <v>0</v>
      </c>
      <c r="O67" s="20">
        <f t="shared" si="20"/>
        <v>1349.53</v>
      </c>
      <c r="Q67" s="51" t="s">
        <v>74</v>
      </c>
      <c r="R67" s="14">
        <v>5000</v>
      </c>
      <c r="S67" s="18">
        <v>10000</v>
      </c>
    </row>
    <row r="68" spans="1:20" ht="15.6" x14ac:dyDescent="0.3">
      <c r="A68" s="13" t="s">
        <v>60</v>
      </c>
      <c r="B68" s="14">
        <v>2600</v>
      </c>
      <c r="C68" s="15">
        <v>400</v>
      </c>
      <c r="D68" s="14"/>
      <c r="E68" s="14"/>
      <c r="F68" s="14"/>
      <c r="G68" s="16"/>
      <c r="H68" s="16"/>
      <c r="I68" s="14"/>
      <c r="J68" s="14"/>
      <c r="K68" s="14"/>
      <c r="L68" s="14"/>
      <c r="M68" s="14"/>
      <c r="N68" s="14"/>
      <c r="O68" s="17">
        <f t="shared" ref="O68:O75" si="21">SUM(C68:N68)</f>
        <v>400</v>
      </c>
      <c r="Q68" s="51" t="s">
        <v>72</v>
      </c>
      <c r="R68" s="14"/>
      <c r="S68" s="18">
        <v>1700</v>
      </c>
    </row>
    <row r="69" spans="1:20" ht="15.6" x14ac:dyDescent="0.3">
      <c r="A69" s="13" t="s">
        <v>61</v>
      </c>
      <c r="B69" s="14">
        <v>4000</v>
      </c>
      <c r="C69" s="15"/>
      <c r="D69" s="14"/>
      <c r="E69" s="14">
        <v>151.62</v>
      </c>
      <c r="F69" s="14"/>
      <c r="G69" s="16">
        <v>750</v>
      </c>
      <c r="H69" s="16"/>
      <c r="I69" s="14"/>
      <c r="J69" s="14"/>
      <c r="K69" s="14">
        <v>47.91</v>
      </c>
      <c r="L69" s="14"/>
      <c r="M69" s="14"/>
      <c r="N69" s="14"/>
      <c r="O69" s="17">
        <f t="shared" si="21"/>
        <v>949.53</v>
      </c>
      <c r="Q69" s="51" t="s">
        <v>58</v>
      </c>
      <c r="R69" s="14">
        <v>5500</v>
      </c>
      <c r="S69" s="18">
        <v>5500</v>
      </c>
    </row>
    <row r="70" spans="1:20" ht="15.6" x14ac:dyDescent="0.3">
      <c r="A70" s="19" t="s">
        <v>65</v>
      </c>
      <c r="B70" s="20">
        <v>235400</v>
      </c>
      <c r="C70" s="35">
        <f>SUM(C71:C73)</f>
        <v>18556.82</v>
      </c>
      <c r="D70" s="35">
        <f t="shared" ref="D70:N70" si="22">SUM(D71:D73)</f>
        <v>16431.150000000001</v>
      </c>
      <c r="E70" s="35">
        <f t="shared" si="22"/>
        <v>15987.470000000001</v>
      </c>
      <c r="F70" s="35">
        <f t="shared" si="22"/>
        <v>18926.509999999998</v>
      </c>
      <c r="G70" s="35">
        <f t="shared" si="22"/>
        <v>16173.39</v>
      </c>
      <c r="H70" s="35">
        <f t="shared" si="22"/>
        <v>17455.43</v>
      </c>
      <c r="I70" s="35">
        <f t="shared" si="22"/>
        <v>16177.67</v>
      </c>
      <c r="J70" s="35">
        <f t="shared" si="22"/>
        <v>16605.16</v>
      </c>
      <c r="K70" s="35">
        <f t="shared" si="22"/>
        <v>16903.71</v>
      </c>
      <c r="L70" s="35">
        <f t="shared" si="22"/>
        <v>0</v>
      </c>
      <c r="M70" s="35">
        <f t="shared" si="22"/>
        <v>0</v>
      </c>
      <c r="N70" s="35">
        <f t="shared" si="22"/>
        <v>0</v>
      </c>
      <c r="O70" s="21">
        <f t="shared" si="21"/>
        <v>153217.30999999997</v>
      </c>
      <c r="Q70" s="51" t="s">
        <v>16</v>
      </c>
      <c r="R70" s="14">
        <v>1200</v>
      </c>
      <c r="S70" s="18">
        <v>1000</v>
      </c>
    </row>
    <row r="71" spans="1:20" ht="15.6" x14ac:dyDescent="0.3">
      <c r="A71" s="13" t="s">
        <v>69</v>
      </c>
      <c r="B71" s="14">
        <v>0</v>
      </c>
      <c r="C71" s="15">
        <f>5033.73+11049.08</f>
        <v>16082.81</v>
      </c>
      <c r="D71" s="14">
        <f>9118.69+5002.78</f>
        <v>14121.470000000001</v>
      </c>
      <c r="E71" s="14">
        <f>15987.47-1054.63-1216.45</f>
        <v>13716.39</v>
      </c>
      <c r="F71" s="14">
        <v>16444.12</v>
      </c>
      <c r="G71" s="16">
        <v>13890.22</v>
      </c>
      <c r="H71" s="16">
        <v>14816.2</v>
      </c>
      <c r="I71" s="14">
        <v>13816.55</v>
      </c>
      <c r="J71" s="14">
        <v>13939.05</v>
      </c>
      <c r="K71" s="14">
        <v>13952.22</v>
      </c>
      <c r="L71" s="14"/>
      <c r="M71" s="14"/>
      <c r="N71" s="14"/>
      <c r="O71" s="17">
        <f t="shared" si="21"/>
        <v>130779.03</v>
      </c>
      <c r="Q71" s="53" t="s">
        <v>62</v>
      </c>
      <c r="R71" s="20">
        <v>500</v>
      </c>
      <c r="S71" s="39">
        <v>750</v>
      </c>
      <c r="T71" s="2" t="s">
        <v>95</v>
      </c>
    </row>
    <row r="72" spans="1:20" ht="15.6" x14ac:dyDescent="0.3">
      <c r="A72" s="13" t="s">
        <v>70</v>
      </c>
      <c r="B72" s="14">
        <v>0</v>
      </c>
      <c r="C72" s="15">
        <v>1249.57</v>
      </c>
      <c r="D72" s="14">
        <v>1093.23</v>
      </c>
      <c r="E72" s="14">
        <v>1054.6300000000001</v>
      </c>
      <c r="F72" s="14">
        <v>1265.94</v>
      </c>
      <c r="G72" s="16">
        <v>1066.72</v>
      </c>
      <c r="H72" s="16">
        <v>1422.78</v>
      </c>
      <c r="I72" s="14">
        <v>1079.5899999999999</v>
      </c>
      <c r="J72" s="14">
        <v>1214.6600000000001</v>
      </c>
      <c r="K72" s="14">
        <v>1500.04</v>
      </c>
      <c r="L72" s="14"/>
      <c r="M72" s="14"/>
      <c r="N72" s="14"/>
      <c r="O72" s="17">
        <f t="shared" si="21"/>
        <v>10947.16</v>
      </c>
      <c r="Q72" s="53" t="s">
        <v>59</v>
      </c>
      <c r="R72" s="20">
        <f>SUM(R73:R74)</f>
        <v>6600</v>
      </c>
      <c r="S72" s="20">
        <f>SUM(S73:S74)</f>
        <v>7000</v>
      </c>
    </row>
    <row r="73" spans="1:20" ht="15.6" x14ac:dyDescent="0.3">
      <c r="A73" s="13" t="s">
        <v>71</v>
      </c>
      <c r="B73" s="14">
        <v>0</v>
      </c>
      <c r="C73" s="15">
        <v>1224.44</v>
      </c>
      <c r="D73" s="14">
        <v>1216.45</v>
      </c>
      <c r="E73" s="14">
        <v>1216.45</v>
      </c>
      <c r="F73" s="14">
        <v>1216.45</v>
      </c>
      <c r="G73" s="16">
        <v>1216.45</v>
      </c>
      <c r="H73" s="16">
        <v>1216.45</v>
      </c>
      <c r="I73" s="14">
        <v>1281.53</v>
      </c>
      <c r="J73" s="14">
        <v>1451.45</v>
      </c>
      <c r="K73" s="14">
        <v>1451.45</v>
      </c>
      <c r="L73" s="14"/>
      <c r="M73" s="14"/>
      <c r="N73" s="14"/>
      <c r="O73" s="17">
        <f t="shared" si="21"/>
        <v>11491.12</v>
      </c>
      <c r="Q73" s="51" t="s">
        <v>60</v>
      </c>
      <c r="R73" s="14">
        <v>2600</v>
      </c>
      <c r="S73" s="18">
        <v>2000</v>
      </c>
    </row>
    <row r="74" spans="1:20" ht="15.6" x14ac:dyDescent="0.3">
      <c r="A74" s="19" t="s">
        <v>63</v>
      </c>
      <c r="B74" s="20">
        <v>2000</v>
      </c>
      <c r="C74" s="35"/>
      <c r="D74" s="20"/>
      <c r="E74" s="20"/>
      <c r="F74" s="20"/>
      <c r="G74" s="36"/>
      <c r="H74" s="36"/>
      <c r="I74" s="20"/>
      <c r="J74" s="20"/>
      <c r="K74" s="20"/>
      <c r="L74" s="20"/>
      <c r="M74" s="20"/>
      <c r="N74" s="20"/>
      <c r="O74" s="21">
        <f t="shared" si="21"/>
        <v>0</v>
      </c>
      <c r="Q74" s="51" t="s">
        <v>61</v>
      </c>
      <c r="R74" s="14">
        <v>4000</v>
      </c>
      <c r="S74" s="18">
        <v>5000</v>
      </c>
    </row>
    <row r="75" spans="1:20" ht="16.2" thickBot="1" x14ac:dyDescent="0.35">
      <c r="A75" s="19" t="s">
        <v>64</v>
      </c>
      <c r="B75" s="20">
        <v>8000</v>
      </c>
      <c r="C75" s="35"/>
      <c r="D75" s="20">
        <v>849</v>
      </c>
      <c r="E75" s="20"/>
      <c r="F75" s="20"/>
      <c r="G75" s="36"/>
      <c r="H75" s="36"/>
      <c r="I75" s="20"/>
      <c r="J75" s="20"/>
      <c r="K75" s="20">
        <v>419.95</v>
      </c>
      <c r="L75" s="20"/>
      <c r="M75" s="20"/>
      <c r="N75" s="20"/>
      <c r="O75" s="21">
        <f t="shared" si="21"/>
        <v>1268.95</v>
      </c>
      <c r="Q75" s="53" t="s">
        <v>65</v>
      </c>
      <c r="R75" s="20">
        <v>235400</v>
      </c>
      <c r="S75" s="1">
        <v>204698.11</v>
      </c>
    </row>
    <row r="76" spans="1:20" ht="16.8" thickTop="1" thickBot="1" x14ac:dyDescent="0.35">
      <c r="A76" s="56" t="s">
        <v>8</v>
      </c>
      <c r="B76" s="57">
        <f t="shared" ref="B76:O76" si="23">SUM(B30+B31+B36+B39+B40+B43+B50+B54+B57+B58+B61+B66+B67+B70+B74+B75)</f>
        <v>385650</v>
      </c>
      <c r="C76" s="57">
        <f t="shared" si="23"/>
        <v>33769.19</v>
      </c>
      <c r="D76" s="57">
        <f t="shared" si="23"/>
        <v>24854.95</v>
      </c>
      <c r="E76" s="57">
        <f t="shared" si="23"/>
        <v>28194.57</v>
      </c>
      <c r="F76" s="57">
        <f t="shared" si="23"/>
        <v>33242.43</v>
      </c>
      <c r="G76" s="57">
        <f t="shared" si="23"/>
        <v>23536.769999999997</v>
      </c>
      <c r="H76" s="57">
        <f t="shared" si="23"/>
        <v>36735.770000000004</v>
      </c>
      <c r="I76" s="57">
        <f t="shared" si="23"/>
        <v>24964.989999999998</v>
      </c>
      <c r="J76" s="57">
        <f t="shared" si="23"/>
        <v>27348.239999999998</v>
      </c>
      <c r="K76" s="57">
        <f t="shared" si="23"/>
        <v>25287.719999999998</v>
      </c>
      <c r="L76" s="57">
        <f t="shared" si="23"/>
        <v>0</v>
      </c>
      <c r="M76" s="57">
        <f t="shared" si="23"/>
        <v>0</v>
      </c>
      <c r="N76" s="57">
        <f t="shared" si="23"/>
        <v>0</v>
      </c>
      <c r="O76" s="57">
        <f t="shared" si="23"/>
        <v>257934.62999999998</v>
      </c>
      <c r="Q76" s="13" t="s">
        <v>69</v>
      </c>
      <c r="R76" s="16">
        <v>0</v>
      </c>
      <c r="S76" s="18"/>
    </row>
    <row r="77" spans="1:20" ht="16.8" thickTop="1" thickBot="1" x14ac:dyDescent="0.35">
      <c r="A77" s="58" t="s">
        <v>9</v>
      </c>
      <c r="B77" s="59">
        <f t="shared" ref="B77:N77" si="24">+B27-B76</f>
        <v>0</v>
      </c>
      <c r="C77" s="59">
        <f t="shared" si="24"/>
        <v>-1119.9200000000019</v>
      </c>
      <c r="D77" s="59">
        <f t="shared" si="24"/>
        <v>9956.0500000000065</v>
      </c>
      <c r="E77" s="59">
        <f t="shared" si="24"/>
        <v>8444.7899999999936</v>
      </c>
      <c r="F77" s="59">
        <f t="shared" si="24"/>
        <v>-3944.2400000000016</v>
      </c>
      <c r="G77" s="59">
        <f t="shared" si="24"/>
        <v>4800.9200000000055</v>
      </c>
      <c r="H77" s="59">
        <f t="shared" si="24"/>
        <v>-9789.9600000000064</v>
      </c>
      <c r="I77" s="59">
        <f t="shared" si="24"/>
        <v>9680.9599999999991</v>
      </c>
      <c r="J77" s="59">
        <f t="shared" si="24"/>
        <v>8426.3100000000049</v>
      </c>
      <c r="K77" s="59">
        <f t="shared" si="24"/>
        <v>2199.6800000000003</v>
      </c>
      <c r="L77" s="59">
        <f t="shared" si="24"/>
        <v>0</v>
      </c>
      <c r="M77" s="60">
        <f t="shared" si="24"/>
        <v>0</v>
      </c>
      <c r="N77" s="59">
        <f t="shared" si="24"/>
        <v>0</v>
      </c>
      <c r="O77" s="61">
        <f>SUM(C77:N77)</f>
        <v>28654.59</v>
      </c>
      <c r="Q77" s="13" t="s">
        <v>70</v>
      </c>
      <c r="R77" s="16">
        <v>0</v>
      </c>
      <c r="S77" s="18"/>
    </row>
    <row r="78" spans="1:20" ht="15.6" x14ac:dyDescent="0.3">
      <c r="Q78" s="13" t="s">
        <v>71</v>
      </c>
      <c r="R78" s="16">
        <v>0</v>
      </c>
      <c r="S78" s="18"/>
    </row>
    <row r="79" spans="1:20" ht="15.6" x14ac:dyDescent="0.3">
      <c r="Q79" s="19" t="s">
        <v>63</v>
      </c>
      <c r="R79" s="36">
        <v>2000</v>
      </c>
      <c r="S79" s="39">
        <v>5000</v>
      </c>
    </row>
    <row r="80" spans="1:20" ht="15.6" x14ac:dyDescent="0.3">
      <c r="Q80" s="19" t="s">
        <v>64</v>
      </c>
      <c r="R80" s="36">
        <v>8000</v>
      </c>
      <c r="S80" s="39">
        <v>5000</v>
      </c>
    </row>
    <row r="81" spans="17:20" ht="15.6" x14ac:dyDescent="0.3">
      <c r="Q81" s="63" t="s">
        <v>78</v>
      </c>
      <c r="R81" s="64">
        <v>0</v>
      </c>
      <c r="S81" s="26">
        <v>174200</v>
      </c>
      <c r="T81" s="2" t="s">
        <v>79</v>
      </c>
    </row>
    <row r="82" spans="17:20" ht="15.6" x14ac:dyDescent="0.3">
      <c r="Q82" s="65" t="s">
        <v>8</v>
      </c>
      <c r="R82" s="66">
        <f>SUM(R32+R33+R38+R42+R43+R46+R53+R57+R60+R61+R66+R71+R72+R75+R79+R80+R81)</f>
        <v>385650</v>
      </c>
      <c r="S82" s="67">
        <f>SUM(S32+S33+S38+S42+S43+S46+S53+S57+S60+S61+S66+S71+S72+S75+S79+S80+S81)</f>
        <v>544113.11</v>
      </c>
    </row>
    <row r="83" spans="17:20" ht="15.6" x14ac:dyDescent="0.3">
      <c r="Q83" s="24" t="s">
        <v>88</v>
      </c>
      <c r="R83" s="25">
        <f>SUM(R28-R81)</f>
        <v>0</v>
      </c>
      <c r="S83" s="25">
        <f>SUM(S29-S82)</f>
        <v>0</v>
      </c>
    </row>
  </sheetData>
  <mergeCells count="2">
    <mergeCell ref="A1:O1"/>
    <mergeCell ref="A28:O28"/>
  </mergeCells>
  <printOptions horizontalCentered="1" verticalCentered="1"/>
  <pageMargins left="0.2" right="0.2" top="0" bottom="0.25" header="0.05" footer="0.3"/>
  <pageSetup scale="77" orientation="portrait" r:id="rId1"/>
  <ignoredErrors>
    <ignoredError sqref="O6:O7 O49 O46:O47 O36:O38 O30 O32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Gaines</dc:creator>
  <cp:lastModifiedBy>Brian Fields</cp:lastModifiedBy>
  <cp:lastPrinted>2023-09-11T20:29:11Z</cp:lastPrinted>
  <dcterms:created xsi:type="dcterms:W3CDTF">2005-08-07T03:13:25Z</dcterms:created>
  <dcterms:modified xsi:type="dcterms:W3CDTF">2024-05-20T19:55:11Z</dcterms:modified>
</cp:coreProperties>
</file>